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ate1904="1" backupFile="1"/>
  <mc:AlternateContent xmlns:mc="http://schemas.openxmlformats.org/markup-compatibility/2006">
    <mc:Choice Requires="x15">
      <x15ac:absPath xmlns:x15ac="http://schemas.microsoft.com/office/spreadsheetml/2010/11/ac" url="C:\Users\PongdhornK\Desktop\New folder (2)\Convert\"/>
    </mc:Choice>
  </mc:AlternateContent>
  <xr:revisionPtr revIDLastSave="0" documentId="13_ncr:1_{AD30B0EA-9D82-4F50-A71E-C1284F378AEF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BS" sheetId="1" r:id="rId1"/>
    <sheet name="PL&amp;CF" sheetId="11" r:id="rId2"/>
    <sheet name="consolidated" sheetId="12" r:id="rId3"/>
    <sheet name="the company only" sheetId="10" r:id="rId4"/>
    <sheet name="000" sheetId="2" state="veryHidden" r:id="rId5"/>
  </sheets>
  <definedNames>
    <definedName name="_xlnm.Print_Area" localSheetId="0">BS!$A$1:$J$78</definedName>
    <definedName name="_xlnm.Print_Area" localSheetId="2">consolidated!$A$1:$T$30</definedName>
    <definedName name="_xlnm.Print_Area" localSheetId="1">'PL&amp;CF'!$A$1:$J$265</definedName>
    <definedName name="_xlnm.Print_Area" localSheetId="3">'the company only'!$A$1:$Q$28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9" i="1" l="1"/>
  <c r="H119" i="11" l="1"/>
  <c r="D15" i="11" l="1"/>
  <c r="J18" i="12" l="1"/>
  <c r="T19" i="12" l="1"/>
  <c r="N18" i="12"/>
  <c r="R18" i="12"/>
  <c r="P18" i="12"/>
  <c r="L18" i="12"/>
  <c r="H18" i="12"/>
  <c r="F18" i="12"/>
  <c r="D18" i="12"/>
  <c r="T17" i="12"/>
  <c r="T16" i="12"/>
  <c r="T15" i="12"/>
  <c r="T14" i="12"/>
  <c r="J245" i="11"/>
  <c r="F245" i="11"/>
  <c r="J228" i="11"/>
  <c r="F228" i="11"/>
  <c r="J119" i="11"/>
  <c r="O17" i="10" s="1"/>
  <c r="F111" i="11"/>
  <c r="F119" i="11" s="1"/>
  <c r="J84" i="11"/>
  <c r="J78" i="11"/>
  <c r="F84" i="11"/>
  <c r="F78" i="11"/>
  <c r="J52" i="11"/>
  <c r="F44" i="11"/>
  <c r="F52" i="11" s="1"/>
  <c r="J21" i="11"/>
  <c r="J15" i="11"/>
  <c r="F21" i="11"/>
  <c r="F15" i="11"/>
  <c r="H245" i="11"/>
  <c r="D245" i="11"/>
  <c r="H228" i="11"/>
  <c r="D228" i="11"/>
  <c r="D119" i="11"/>
  <c r="H84" i="11"/>
  <c r="D84" i="11"/>
  <c r="H78" i="11"/>
  <c r="D78" i="11"/>
  <c r="H52" i="11"/>
  <c r="D52" i="11"/>
  <c r="D21" i="11"/>
  <c r="H15" i="11"/>
  <c r="D85" i="11" l="1"/>
  <c r="D90" i="11" s="1"/>
  <c r="H20" i="12"/>
  <c r="J20" i="12"/>
  <c r="L20" i="12"/>
  <c r="P20" i="12"/>
  <c r="T18" i="12"/>
  <c r="F20" i="12"/>
  <c r="R20" i="12"/>
  <c r="D20" i="12"/>
  <c r="N20" i="12"/>
  <c r="F85" i="11"/>
  <c r="F90" i="11" s="1"/>
  <c r="J85" i="11"/>
  <c r="J90" i="11" s="1"/>
  <c r="D22" i="11"/>
  <c r="D26" i="11" s="1"/>
  <c r="D28" i="11" s="1"/>
  <c r="F22" i="11"/>
  <c r="F26" i="11" s="1"/>
  <c r="F28" i="11" s="1"/>
  <c r="F57" i="11" s="1"/>
  <c r="H85" i="11"/>
  <c r="H90" i="11" s="1"/>
  <c r="J22" i="11"/>
  <c r="J26" i="11" s="1"/>
  <c r="J28" i="11" s="1"/>
  <c r="J53" i="11" s="1"/>
  <c r="H92" i="11" l="1"/>
  <c r="H141" i="11"/>
  <c r="H161" i="11" s="1"/>
  <c r="H191" i="11" s="1"/>
  <c r="H195" i="11" s="1"/>
  <c r="H246" i="11" s="1"/>
  <c r="H248" i="11" s="1"/>
  <c r="H249" i="11" s="1"/>
  <c r="J92" i="11"/>
  <c r="K16" i="10" s="1"/>
  <c r="J141" i="11"/>
  <c r="J161" i="11" s="1"/>
  <c r="J191" i="11" s="1"/>
  <c r="J195" i="11" s="1"/>
  <c r="J246" i="11" s="1"/>
  <c r="J248" i="11" s="1"/>
  <c r="F92" i="11"/>
  <c r="F141" i="11"/>
  <c r="F161" i="11" s="1"/>
  <c r="F191" i="11" s="1"/>
  <c r="F195" i="11" s="1"/>
  <c r="F246" i="11" s="1"/>
  <c r="F248" i="11" s="1"/>
  <c r="D92" i="11"/>
  <c r="D141" i="11"/>
  <c r="D161" i="11" s="1"/>
  <c r="D53" i="11"/>
  <c r="D57" i="11"/>
  <c r="D56" i="11"/>
  <c r="H124" i="11"/>
  <c r="H123" i="11"/>
  <c r="T20" i="12"/>
  <c r="F56" i="11"/>
  <c r="F53" i="11"/>
  <c r="J124" i="11"/>
  <c r="J123" i="11"/>
  <c r="J120" i="11"/>
  <c r="H120" i="11"/>
  <c r="J57" i="11"/>
  <c r="J56" i="11"/>
  <c r="D191" i="11" l="1"/>
  <c r="D195" i="11" s="1"/>
  <c r="D246" i="11" s="1"/>
  <c r="D248" i="11" s="1"/>
  <c r="D249" i="11" s="1"/>
  <c r="F124" i="11"/>
  <c r="F120" i="11"/>
  <c r="F123" i="11"/>
  <c r="D120" i="11"/>
  <c r="D123" i="11"/>
  <c r="D124" i="11"/>
  <c r="T25" i="12"/>
  <c r="M18" i="10" l="1"/>
  <c r="N26" i="12"/>
  <c r="N27" i="12" s="1"/>
  <c r="L26" i="12"/>
  <c r="L27" i="12" s="1"/>
  <c r="H55" i="1"/>
  <c r="D55" i="1"/>
  <c r="H48" i="1"/>
  <c r="H31" i="1"/>
  <c r="H19" i="1"/>
  <c r="D48" i="1"/>
  <c r="D31" i="1"/>
  <c r="D32" i="1" s="1"/>
  <c r="O18" i="10"/>
  <c r="O19" i="10" s="1"/>
  <c r="I18" i="10"/>
  <c r="I19" i="10"/>
  <c r="G18" i="10"/>
  <c r="E18" i="10"/>
  <c r="Q17" i="10"/>
  <c r="Q15" i="10"/>
  <c r="Q14" i="10"/>
  <c r="I25" i="10"/>
  <c r="I26" i="10" s="1"/>
  <c r="H70" i="1" s="1"/>
  <c r="G25" i="10"/>
  <c r="G26" i="10"/>
  <c r="H67" i="1" s="1"/>
  <c r="E25" i="10"/>
  <c r="E26" i="10" s="1"/>
  <c r="H66" i="1" s="1"/>
  <c r="Q22" i="10"/>
  <c r="Q21" i="10"/>
  <c r="R26" i="12"/>
  <c r="R27" i="12" s="1"/>
  <c r="H26" i="12"/>
  <c r="H27" i="12" s="1"/>
  <c r="F26" i="12"/>
  <c r="F27" i="12" s="1"/>
  <c r="D26" i="12"/>
  <c r="D27" i="12" s="1"/>
  <c r="T23" i="12"/>
  <c r="T22" i="12"/>
  <c r="F75" i="1"/>
  <c r="F48" i="1"/>
  <c r="F56" i="1" s="1"/>
  <c r="F76" i="1" s="1"/>
  <c r="J31" i="1"/>
  <c r="F31" i="1"/>
  <c r="F19" i="1"/>
  <c r="F32" i="1" s="1"/>
  <c r="J19" i="1"/>
  <c r="J32" i="1" s="1"/>
  <c r="J48" i="1"/>
  <c r="F55" i="1"/>
  <c r="J55" i="1"/>
  <c r="J75" i="1"/>
  <c r="M25" i="10"/>
  <c r="M26" i="10" s="1"/>
  <c r="K18" i="10"/>
  <c r="K19" i="10" s="1"/>
  <c r="F77" i="1" l="1"/>
  <c r="J56" i="1"/>
  <c r="J76" i="1" s="1"/>
  <c r="J77" i="1" s="1"/>
  <c r="H56" i="1"/>
  <c r="G19" i="10"/>
  <c r="E19" i="10"/>
  <c r="M19" i="10"/>
  <c r="D56" i="1"/>
  <c r="Q16" i="10"/>
  <c r="Q24" i="10"/>
  <c r="O25" i="10"/>
  <c r="O26" i="10" s="1"/>
  <c r="H32" i="1"/>
  <c r="Q18" i="10" l="1"/>
  <c r="Q19" i="10"/>
  <c r="P26" i="12"/>
  <c r="P27" i="12" s="1"/>
  <c r="J26" i="12" l="1"/>
  <c r="J27" i="12" s="1"/>
  <c r="T24" i="12"/>
  <c r="T26" i="12" s="1"/>
  <c r="T27" i="12" s="1"/>
  <c r="D75" i="1" l="1"/>
  <c r="T28" i="12" s="1"/>
  <c r="D76" i="1" l="1"/>
  <c r="D77" i="1" s="1"/>
  <c r="Q23" i="10"/>
  <c r="Q25" i="10" s="1"/>
  <c r="Q26" i="10" s="1"/>
  <c r="K25" i="10"/>
  <c r="K26" i="10" s="1"/>
  <c r="H71" i="1" s="1"/>
  <c r="H75" i="1" s="1"/>
  <c r="H76" i="1" s="1"/>
  <c r="H77" i="1" s="1"/>
  <c r="Q27" i="10" l="1"/>
  <c r="H21" i="11"/>
  <c r="H22" i="11" s="1"/>
  <c r="H26" i="11" s="1"/>
  <c r="H28" i="11" s="1"/>
  <c r="H57" i="11" l="1"/>
  <c r="H56" i="11"/>
  <c r="H53" i="11"/>
</calcChain>
</file>

<file path=xl/sharedStrings.xml><?xml version="1.0" encoding="utf-8"?>
<sst xmlns="http://schemas.openxmlformats.org/spreadsheetml/2006/main" count="408" uniqueCount="240">
  <si>
    <t>หมายเหตุ</t>
  </si>
  <si>
    <t>รวมสินทรัพย์</t>
  </si>
  <si>
    <t>หมายเหตุประกอบงบการเงินเป็นส่วนหนึ่งของงบการเงินนี้</t>
  </si>
  <si>
    <t>รวมหนี้สิน</t>
  </si>
  <si>
    <t>งบกระแสเงินสด</t>
  </si>
  <si>
    <t>กระแสเงินสดจากกิจกรรมลงทุน</t>
  </si>
  <si>
    <t>กระแสเงินสดจากกิจกรรมจัดหาเงิน</t>
  </si>
  <si>
    <t>รวม</t>
  </si>
  <si>
    <t>งบกระแสเงินสด (ต่อ)</t>
  </si>
  <si>
    <t>ส่วนเกินมูลค่าหุ้น</t>
  </si>
  <si>
    <t>งบการเงินเฉพาะกิจการ</t>
  </si>
  <si>
    <t>สินทรัพย์</t>
  </si>
  <si>
    <t>ทุนเรือนหุ้น</t>
  </si>
  <si>
    <t>หนี้สินดำเนินงานเพิ่มขึ้น (ลดลง)</t>
  </si>
  <si>
    <t>งบการเงินรวม</t>
  </si>
  <si>
    <t>งบแสดงฐานะการเงิน</t>
  </si>
  <si>
    <t>งบแสดงฐานะการเงิน (ต่อ)</t>
  </si>
  <si>
    <t>องค์ประกอบอื่นของส่วนของเจ้าของ</t>
  </si>
  <si>
    <t>สินทรัพย์ดำเนินงาน (เพิ่มขึ้น) ลดลง</t>
  </si>
  <si>
    <t>รายได้ดอกเบี้ย</t>
  </si>
  <si>
    <t>งบกำไรขาดทุนเบ็ดเสร็จ</t>
  </si>
  <si>
    <t>รายได้ค่าธรรมเนียมและบริการ</t>
  </si>
  <si>
    <t>ส่วนได้เสีย</t>
  </si>
  <si>
    <t>ยังไม่ได้จัดสรร</t>
  </si>
  <si>
    <t>เบ็ดเสร็จอื่น</t>
  </si>
  <si>
    <t>กระแสเงินสดจากกิจกรรมดำเนินงาน</t>
  </si>
  <si>
    <t>สินทรัพย์ภาษีเงินได้รอการตัดบัญชี</t>
  </si>
  <si>
    <t>(ยังไม่ได้ตรวจสอบ</t>
  </si>
  <si>
    <t>(ตรวจสอบแล้ว)</t>
  </si>
  <si>
    <t>แต่สอบทานแล้ว)</t>
  </si>
  <si>
    <t>(ยังไม่ได้ตรวจสอบ แต่สอบทานแล้ว)</t>
  </si>
  <si>
    <t>เงินสดและรายการเทียบเท่าเงินสด</t>
  </si>
  <si>
    <t>เงินลงทุนในบริษัทย่อยและบริษัทร่วม</t>
  </si>
  <si>
    <t>ส่วนปรับปรุงอาคารเช่าและอุปกรณ์</t>
  </si>
  <si>
    <t>สินทรัพย์ที่ถือไว้เพื่อขาย</t>
  </si>
  <si>
    <t>กำไรจากการโอนธุรกิจให้แก่บริษัทร่วมรอรับรู้</t>
  </si>
  <si>
    <t>กำไร (ขาดทุน) สะสม</t>
  </si>
  <si>
    <t>ในบริษัทย่อยบางส่วน</t>
  </si>
  <si>
    <t>รายได้อื่น</t>
  </si>
  <si>
    <t>รวมรายได้</t>
  </si>
  <si>
    <t>ค่าใช้จ่าย</t>
  </si>
  <si>
    <t>ค่าใช้จ่ายผลประโยชน์พนักงาน</t>
  </si>
  <si>
    <t>ค่าธรรมเนียมและบริการจ่าย</t>
  </si>
  <si>
    <t>ค่าใช้จ่ายอื่น</t>
  </si>
  <si>
    <t>รวมค่าใช้จ่าย</t>
  </si>
  <si>
    <t>กำไร (ขาดทุน) ก่อนภาษีเงินได้</t>
  </si>
  <si>
    <t>ภาษีเงินได้เกี่ยวกับรายการที่จะไม่ถูกจัดประเภทรายการใหม่</t>
  </si>
  <si>
    <t>ทุนที่ออก</t>
  </si>
  <si>
    <t>ส่วนเกิน</t>
  </si>
  <si>
    <t>ส่วนต่างที่เกิดขึ้น</t>
  </si>
  <si>
    <t>และชำระแล้ว</t>
  </si>
  <si>
    <t>มูลค่าหุ้น</t>
  </si>
  <si>
    <t>ทุนสำรองตาม</t>
  </si>
  <si>
    <t>จากการเปลี่ยนแปลง</t>
  </si>
  <si>
    <t>กฎหมาย</t>
  </si>
  <si>
    <t>เงินปันผลรับ</t>
  </si>
  <si>
    <t>รายการที่ไม่ใช่เงินสด</t>
  </si>
  <si>
    <t>ลูกหนี้การค้าและลูกหนี้หมุนเวียนอื่น</t>
  </si>
  <si>
    <t>สินทรัพย์ทางการเงินหมุนเวียนอื่น</t>
  </si>
  <si>
    <t>สินทรัพย์หมุนเวียน</t>
  </si>
  <si>
    <t>สินทรัพย์ไม่หมุนเวียน</t>
  </si>
  <si>
    <t>สินทรัพย์ทางการเงินไม่หมุนเวียนอื่น</t>
  </si>
  <si>
    <t>สินทรัพย์ไม่หมุนเวียนอื่น</t>
  </si>
  <si>
    <t>รวมสินทรัพย์ไม่หมุนเวียน</t>
  </si>
  <si>
    <t>หนี้สินหมุนเวียน</t>
  </si>
  <si>
    <t>เจ้าหนี้การค้าและเจ้าหนี้หมุนเวียนอื่น</t>
  </si>
  <si>
    <t>หนี้สินไม่หมุนเวียน</t>
  </si>
  <si>
    <t>หนี้สินไม่หมุนเวียนอื่น</t>
  </si>
  <si>
    <t>รวมหนี้สินไม่หมุนเวียน</t>
  </si>
  <si>
    <t>สินทรัพย์หมุนเวียนอื่น</t>
  </si>
  <si>
    <t>รวมสินทรัพย์หมุนเวียน</t>
  </si>
  <si>
    <t>หนี้สินหมุนเวียนอื่น</t>
  </si>
  <si>
    <t>รวมหนี้สินหมุนเวียน</t>
  </si>
  <si>
    <t xml:space="preserve">   ยังไม่ได้จัดสรร (ขาดทุน)</t>
  </si>
  <si>
    <t>ต้นทุนทางการเงิน</t>
  </si>
  <si>
    <t>ในบริษัทร่วม</t>
  </si>
  <si>
    <t xml:space="preserve">   ในสินทรัพย์และหนี้สินดำเนินงาน</t>
  </si>
  <si>
    <t>ส่วนของผู้ถือหุ้น</t>
  </si>
  <si>
    <t>หนี้สินและส่วนของผู้ถือหุ้น</t>
  </si>
  <si>
    <t>รวมส่วนของผู้ถือหุ้น</t>
  </si>
  <si>
    <t>รวมหนี้สินและส่วนของผู้ถือหุ้น</t>
  </si>
  <si>
    <t>กำไร (ขาดทุน) สำหรับงวด</t>
  </si>
  <si>
    <t xml:space="preserve">   หรือขาดทุนในภายหลัง:</t>
  </si>
  <si>
    <t>กำไรต่อหุ้น</t>
  </si>
  <si>
    <t>(หน่วย: บาท)</t>
  </si>
  <si>
    <t>กำไรสำหรับงวด</t>
  </si>
  <si>
    <t>กำไรสะสม</t>
  </si>
  <si>
    <t>ลูกหนี้ธุรกิจหลักทรัพย์สุทธิ</t>
  </si>
  <si>
    <t>งบแสดงการเปลี่ยนแปลงส่วนของผู้ถือหุ้น</t>
  </si>
  <si>
    <t>งบแสดงการเปลี่ยนแปลงส่วนของผู้ถือหุ้น (ต่อ)</t>
  </si>
  <si>
    <t>จัดสรรแล้ว -</t>
  </si>
  <si>
    <t>งบกำไรขาดทุนเบ็ดเสร็จ (ต่อ)</t>
  </si>
  <si>
    <t xml:space="preserve">   ดอกเบี้ยรับ</t>
  </si>
  <si>
    <t xml:space="preserve">   ภาษีเงินได้จ่ายออก</t>
  </si>
  <si>
    <t xml:space="preserve">   หนี้สินไม่หมุนเวียนอื่น </t>
  </si>
  <si>
    <t xml:space="preserve">   หนี้สินหมุนเวียนอื่น </t>
  </si>
  <si>
    <t xml:space="preserve">   เจ้าหนี้การค้าและเจ้าหนี้หมุนเวียนอื่น</t>
  </si>
  <si>
    <t xml:space="preserve">   ลูกหนี้ธุรกิจหลักทรัพย์</t>
  </si>
  <si>
    <t xml:space="preserve">   สินทรัพย์หมุนเวียนอื่น </t>
  </si>
  <si>
    <t xml:space="preserve">   ลูกหนี้การค้าและลูกหนี้หมุนเวียนอื่น</t>
  </si>
  <si>
    <t xml:space="preserve">   เงินลงทุนตามวิธีมูลค่ายุติธรรมผ่านกำไรหรือขาดทุน</t>
  </si>
  <si>
    <t xml:space="preserve">   ค่าเสื่อมราคาและค่าตัดจำหน่าย</t>
  </si>
  <si>
    <t xml:space="preserve">   ต้นทุนทางการเงิน</t>
  </si>
  <si>
    <t xml:space="preserve">   รายได้ดอกเบี้ย</t>
  </si>
  <si>
    <t xml:space="preserve">   เงินปันผลรับ</t>
  </si>
  <si>
    <t xml:space="preserve">   ค่าใช้จ่ายผลประโยชน์ของพนักงาน</t>
  </si>
  <si>
    <t>ข้อมูลเพิ่มเติมประกอบกระแสเงินสด</t>
  </si>
  <si>
    <t>กำไร (ขาดทุน) จากการดำเนินงานก่อนภาษีเงินได้</t>
  </si>
  <si>
    <t>องค์ประกอบอื่นของส่วนของผู้ถือหุ้น</t>
  </si>
  <si>
    <t>บริษัท เอ็กซ์สปริง แคปปิตอล จำกัด (มหาชน) และบริษัทย่อย</t>
  </si>
  <si>
    <t>เงินให้กู้ยืมระยะสั้นแก่กิจการที่เกี่ยวข้องกัน</t>
  </si>
  <si>
    <t>ส่วนต่างที่เกิดขึ้นจากการเปลี่ยนแปลงส่วนได้เสีย</t>
  </si>
  <si>
    <t xml:space="preserve">   ในบริษัทย่อยบางส่วน</t>
  </si>
  <si>
    <t>ขาดทุนจากการดำเนินงานก่อนการเปลี่ยนแปลง</t>
  </si>
  <si>
    <t>ประมาณการหนี้สินไม่หมุนเวียนสำหรับผลประโยชน์พนักงาน</t>
  </si>
  <si>
    <t>กำไร (ขาดทุน) เบ็ดเสร็จรวมสำหรับงวด</t>
  </si>
  <si>
    <t>เงินให้กู้ยืมระยะสั้น</t>
  </si>
  <si>
    <t>เงินให้สินเชื่อจากการซื้อลูกหนี้และดอกเบี้ยค้างรับสุทธิ</t>
  </si>
  <si>
    <t>สินทรัพย์ไม่มีตัวตน</t>
  </si>
  <si>
    <t>ส่วนของหนี้สินตามสัญญาเช่าที่ถึงกำหนดชำระภายในหนึ่งปี</t>
  </si>
  <si>
    <t>เงินกู้ยืมระยะยาว</t>
  </si>
  <si>
    <t>หนี้สินตามสัญญาเช่า - สุทธิจากส่วนที่ถึงกำหนดชำระภายในหนึ่งปี</t>
  </si>
  <si>
    <t>ยอดคงเหลือ ณ วันที่ 1 มกราคม 2565</t>
  </si>
  <si>
    <t xml:space="preserve">รายการปรับกระทบยอดกำไร (ขาดทุน) </t>
  </si>
  <si>
    <t>สินทรัพย์ดิจิทัล</t>
  </si>
  <si>
    <t xml:space="preserve">   ทุนจดทะเบียน</t>
  </si>
  <si>
    <t xml:space="preserve">   ทุนที่ออกและชำระแล้ว</t>
  </si>
  <si>
    <t>กำไรขาดทุนเบ็ดเสร็จอื่น</t>
  </si>
  <si>
    <t xml:space="preserve">   วัดมูลค่าด้วยมูลค่ายุติธรรมผ่านกำไรขาดทุนเบ็ดเสร็จอื่น</t>
  </si>
  <si>
    <t xml:space="preserve">   ไว้ในกำไรหรือขาดทุนในภายหลัง</t>
  </si>
  <si>
    <t xml:space="preserve">      ของสินทรัพย์ทางการเงินที่ยังไม่เกิดขึ้นจริง</t>
  </si>
  <si>
    <t xml:space="preserve">      ของสินทรัพย์ดิจิทัลที่ยังไม่เกิดขึ้นจริง</t>
  </si>
  <si>
    <t xml:space="preserve">   กำไรจากการตัดจำหน่ายสินทรัพย์สิทธิการใช้</t>
  </si>
  <si>
    <t xml:space="preserve">   สินทรัพย์ดิจิทัล</t>
  </si>
  <si>
    <t xml:space="preserve">   ผลประโยชน์พนักงานจ่าย</t>
  </si>
  <si>
    <t>เงินสดและรายการเทียบเท่าเงินสดต้นงวด</t>
  </si>
  <si>
    <t>เงินสดจ่ายเพื่อซื้อเงินลงทุนตามวิธีมูลค่ายุติธรรม</t>
  </si>
  <si>
    <t xml:space="preserve">   ผ่านกำไรหรือขาดทุนเบ็ดเสร็จอื่น</t>
  </si>
  <si>
    <t>เงินสดจ่ายเพื่อซื้อสินทรัพย์ทางการเงินไม่หมุนเวียนอื่น</t>
  </si>
  <si>
    <t>เงินสดรับจากการขายอุปกรณ์</t>
  </si>
  <si>
    <t>เงินสดจ่ายซื้ออุปกรณ์</t>
  </si>
  <si>
    <t>เงินสดจ่ายซื้อสินทรัพย์ไม่มีตัวตน</t>
  </si>
  <si>
    <t>เงินสดจ่ายเพื่อเงินลงทุนในบริษัทร่วม</t>
  </si>
  <si>
    <t>เงินให้กู้ยืมระยะสั้นอื่น</t>
  </si>
  <si>
    <t>เงินสดรับจากการเพิ่มทุนหุ้นสามัญ</t>
  </si>
  <si>
    <t>โอนเปลี่ยนประเภทสินทรัพย์ไม่มีตัวตน</t>
  </si>
  <si>
    <t>สินทรัพย์เพิ่มขึ้นจากการทำสัญญาเช่า</t>
  </si>
  <si>
    <t xml:space="preserve">   ผ่านกำไรขาดทุนเบ็ดเสร็จอื่น - สุทธิจากภาษี</t>
  </si>
  <si>
    <t>เงินสดรับจากดอกเบี้ยและเงินปันผลของเงินลงทุน</t>
  </si>
  <si>
    <t xml:space="preserve">   ในหลักทรัพย์</t>
  </si>
  <si>
    <t xml:space="preserve">         มูลค่าหุ้นละ 0.50 บาท)</t>
  </si>
  <si>
    <t>รายได้</t>
  </si>
  <si>
    <t>เงินให้กู้ยืมระยะยาวแก่กิจการที่เกี่ยวข้องกัน</t>
  </si>
  <si>
    <t>เงินฝากธนาคารที่มีภาระค้ำประกัน</t>
  </si>
  <si>
    <t xml:space="preserve">   ภาษีเงินได้รับคืน</t>
  </si>
  <si>
    <t>ขาดทุนสำหรับงวด</t>
  </si>
  <si>
    <t>31 ธันวาคม 2565</t>
  </si>
  <si>
    <t>ยอดคงเหลือ ณ วันที่ 1 มกราคม 2566</t>
  </si>
  <si>
    <t xml:space="preserve">   จัดสรรแล้ว </t>
  </si>
  <si>
    <t xml:space="preserve">      ทุนสำรองตามกฎหมาย</t>
  </si>
  <si>
    <t xml:space="preserve">      (31 ธันวาคม 2565: หุ้นสามัญ 9,361,348,583 หุ้น </t>
  </si>
  <si>
    <t>เพิ่มทุนหุ้นสามัญ (หมายเหตุ 10)</t>
  </si>
  <si>
    <t>เปลี่ยนแปลงมูลค่าของ</t>
  </si>
  <si>
    <t>ขาดทุนจากการ</t>
  </si>
  <si>
    <t>ตราสารหนี้ที่วัดมูลค่า</t>
  </si>
  <si>
    <t>ด้วยมูลค่ายุติธรรมผ่าน</t>
  </si>
  <si>
    <t>ยุติธรรมผ่าน</t>
  </si>
  <si>
    <t>ในตราสารทุนที่กำหนด</t>
  </si>
  <si>
    <t>ให้วัดมูลค่าด้วยมูลค่า</t>
  </si>
  <si>
    <t>เงินสดรับจากการดำเนินงาน</t>
  </si>
  <si>
    <t xml:space="preserve">   ขาดทุนจากการเปลี่ยนแปลงในมูลค่ายุติธรรม</t>
  </si>
  <si>
    <t>(ขาดทุนสะสม)</t>
  </si>
  <si>
    <t>เพิ่มทุนหุ้นสามัญ</t>
  </si>
  <si>
    <t>กำไรขาดทุน</t>
  </si>
  <si>
    <t>กำไร (ขาดทุน) จากเงินลงทุน</t>
  </si>
  <si>
    <t>ขาดทุนจากการด้อยค่าของเงินลงทุนในบริษัทย่อย</t>
  </si>
  <si>
    <t>ภาษีเงินได้ - รายได้ (ค่าใช้จ่าย)</t>
  </si>
  <si>
    <t>รายการที่จะไม่ถูกจัดประเภทรายการใหม่เข้าไปไว้ในกำไร</t>
  </si>
  <si>
    <t>รายการที่อาจถูกจัดประเภทใหม่เข้าไปไว้ในกำไร</t>
  </si>
  <si>
    <t xml:space="preserve">กำไร (ขาดทุน) ต่อหุ้นขั้นพื้นฐาน </t>
  </si>
  <si>
    <t>กำไร (ขาดทุน) จากการดำเนินงาน</t>
  </si>
  <si>
    <t>โอนกลับจากการด้อยค่าของสินทรัพย์</t>
  </si>
  <si>
    <t xml:space="preserve">   ก่อนภาษีเป็นเงินสดรับ (จ่าย) จากกิจกรรมดำเนินงาน</t>
  </si>
  <si>
    <t xml:space="preserve">   ส่วนแบ่งกำไรจากเงินลงทุนในบริษัทร่วม</t>
  </si>
  <si>
    <t xml:space="preserve">   โอนกลับขาดทุนจากการด้อยค่าของสินทรัพย์</t>
  </si>
  <si>
    <t xml:space="preserve">   เงินให้สินเชื่อแก่ลูกหนี้และดอกเบี้ยค้างรับสุทธิ</t>
  </si>
  <si>
    <t>เงินสดรับจากเงินลงทุนตามวิธีมูลค่ายุติธรรม</t>
  </si>
  <si>
    <t>เงินสดรับจากเงินปันผลในบริษัทร่วม</t>
  </si>
  <si>
    <t>เงินสดจ่ายหนี้สินสัญญาเช่า</t>
  </si>
  <si>
    <t>กำไร (ขาดทุน) เบ็ดเสร็จอื่นสำหรับงวด</t>
  </si>
  <si>
    <t>กำไรเบ็ดเสร็จอื่นสำหรับงวด</t>
  </si>
  <si>
    <t>กำไรเบ็ดเสร็จรวมสำหรับงวด</t>
  </si>
  <si>
    <t xml:space="preserve">      หุ้นสามัญ 9,377,555,544 หุ้น มูลค่าหุ้นละ 0.50 บาท </t>
  </si>
  <si>
    <t>ผลขาดทุนด้านเครดิตที่คาดว่าจะเกิดขึ้น (โอนกลับ)</t>
  </si>
  <si>
    <t>กำไร (ขาดทุน) ต่อหุ้นปรับลด</t>
  </si>
  <si>
    <t xml:space="preserve">   เงินฝากธนาคารที่มีภาระค้ำประกัน</t>
  </si>
  <si>
    <t xml:space="preserve">   ขาดทุน (กำไร) จากการขายและตัดจำหน่ายอุปกรณ์</t>
  </si>
  <si>
    <t xml:space="preserve">   ขาดทุนจากการด้อยค่าของเงินลงทุนในบริษัทย่อย   </t>
  </si>
  <si>
    <t>เงินสดสุทธิใช้ไปในกิจกรรมลงทุน</t>
  </si>
  <si>
    <t>ส่วนแบ่งขาดทุนเบ็ดเสร็จอื่นจากเงินลงทุนในบริษัทร่วม</t>
  </si>
  <si>
    <t xml:space="preserve">   สินทรัพย์ไม่หมุนเวียนอื่น </t>
  </si>
  <si>
    <t>ณ วันที่ 30 กันยายน 2566</t>
  </si>
  <si>
    <t>30 กันยายน 2566</t>
  </si>
  <si>
    <t>ส่วนแบ่งกำไรขาดทุนจากเงินลงทุนในบริษัทร่วม</t>
  </si>
  <si>
    <t>ขาดทุนจากเงินลงทุนในตราสารทุนที่กำหนดให้</t>
  </si>
  <si>
    <t>ขาดทุนเบ็ดเสร็จอื่นรวม - สุทธิจากภาษี</t>
  </si>
  <si>
    <t>ส่วนแบ่งกำไรเบ็ดเสร็จอื่นจากเงินลงทุนในบริษัทร่วม</t>
  </si>
  <si>
    <t>กำไร (ขาดทุน) เบ็ดเสร็จอื่นรวม - สุทธิจากภาษี</t>
  </si>
  <si>
    <t>เงินสดจ่ายเพื่อลงทุนในบริษัทย่อย</t>
  </si>
  <si>
    <t>เงินสดและรายการเทียบเท่าเงินสดเพิ่มขึ้นสุทธิ</t>
  </si>
  <si>
    <t>สำหรับงวดสามเดือนสิ้นสุดวันที่ 30 กันยายน 2566</t>
  </si>
  <si>
    <t>สำหรับงวดเก้าเดือนสิ้นสุดวันที่ 30 กันยายน 2566</t>
  </si>
  <si>
    <t>ยอดคงเหลือ ณ วันที่ 30 กันยายน 2565</t>
  </si>
  <si>
    <t>ยอดคงเหลือ ณ วันที่ 30 กันยายน 2566</t>
  </si>
  <si>
    <t>โอนเปลี่ยนประเภทเงินลงทุน</t>
  </si>
  <si>
    <t>ส่วนแบ่ง</t>
  </si>
  <si>
    <t>กำไร (ขาดทุน)</t>
  </si>
  <si>
    <t>เงินสดและรายการเทียบเท่าเงินสดปลายงวด</t>
  </si>
  <si>
    <t>ขาดทุนจากการเปลี่ยนแปลงมูลค่าของตราสารหนี้</t>
  </si>
  <si>
    <t xml:space="preserve">   ที่วัดมูลค่าด้วยมูลค่ายุติธรรมผ่านกำไรขาดทุนเบ็ดเสร็จอื่น</t>
  </si>
  <si>
    <t xml:space="preserve">      หุ้นสามัญ 10,747,074,720 หุ้น มูลค่าหุ้นละ 0.50 บาท </t>
  </si>
  <si>
    <t>กำไรก่อนภาษีเงินได้</t>
  </si>
  <si>
    <t>ภาษีเงินได้ - ค่าใช้จ่าย</t>
  </si>
  <si>
    <t xml:space="preserve">ส่วนแบ่งกำไรเบ็ดเสร็จอื่นจากเงินลงทุนในบริษัทร่วม </t>
  </si>
  <si>
    <t xml:space="preserve">กำไรต่อหุ้นขั้นพื้นฐาน </t>
  </si>
  <si>
    <t>กำไรต่อหุ้นปรับลด</t>
  </si>
  <si>
    <t>ส่วนแบ่งกำไรจากเงินลงทุนในบริษัทร่วม</t>
  </si>
  <si>
    <t xml:space="preserve">ส่วนแบ่งกำไร (ขาดทุน) เบ็ดเสร็จอื่นจากเงินลงทุนในบริษัทร่วม </t>
  </si>
  <si>
    <t>ขาดทุนจากเงินลงทุน</t>
  </si>
  <si>
    <t>กำไรจากเงินลงทุนในตราสารทุนที่กำหนดให้</t>
  </si>
  <si>
    <t xml:space="preserve">      (31 ธันวาคม 2565: หุ้นสามัญ 10,258,346,806 หุ้น </t>
  </si>
  <si>
    <t>เจ้าหนี้ลดลงจากการจ่ายชำระเงินลงทุน</t>
  </si>
  <si>
    <t>เจ้าหนี้จากการซื้อลูกหนี้ของบริษัทย่อย</t>
  </si>
  <si>
    <t>เงินสดสุทธิได้มาจาก (ใช้ไปใน) กิจกรรมจัดหาเงิน</t>
  </si>
  <si>
    <t xml:space="preserve">   สินทรัพย์ที่ถือไว้เพื่อขาย</t>
  </si>
  <si>
    <t>เงินปันผลค้างรับเพิ่มขึ้น</t>
  </si>
  <si>
    <t>เงินสดสุทธิได้มาจากกิจกรรมดำเนินงาน</t>
  </si>
  <si>
    <t xml:space="preserve">   ผลขาดทุนด้านเครดิตที่คาดว่าจะเกิดขึ้น (โอนกลับ)</t>
  </si>
  <si>
    <t xml:space="preserve">   กำไรจากอัตราแลกเปลี่ยน</t>
  </si>
  <si>
    <t>กำไรที่เกิดจากการวัดมูลค่าเงินลงทุนตามวิธีมูลค่ายุติธรรม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</si>
</sst>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5">
    <numFmt numFmtId="5" formatCode="&quot;$&quot;#,##0_);\(&quot;$&quot;#,##0\)"/>
    <numFmt numFmtId="41" formatCode="_(* #,##0_);_(* \(#,##0\);_(* &quot;-&quot;_);_(@_)"/>
    <numFmt numFmtId="43" formatCode="_(* #,##0.00_);_(* \(#,##0.00\);_(* &quot;-&quot;??_);_(@_)"/>
    <numFmt numFmtId="164" formatCode="_-* #,##0.00_-;\-* #,##0.00_-;_-* &quot;-&quot;??_-;_-@_-"/>
    <numFmt numFmtId="165" formatCode="#,##0.0_);[Red]\(#,##0.0\)"/>
    <numFmt numFmtId="166" formatCode="0.0%"/>
    <numFmt numFmtId="167" formatCode="_(* #,##0_);_(* \(#,##0\);_(* &quot;-&quot;??_);_(@_)"/>
    <numFmt numFmtId="168" formatCode="_(* #,##0.00_);_(* \(#,##0.00\);_(* &quot;-&quot;_);_(@_)"/>
    <numFmt numFmtId="169" formatCode="_-* #,##0.00\ _D_M_-;\-* #,##0.00\ _D_M_-;_-* &quot;-&quot;??\ _D_M_-;_-@_-"/>
    <numFmt numFmtId="170" formatCode="_-* #,##0_-;\-* #,##0_-;_-* &quot;-&quot;??_-;_-@_-"/>
    <numFmt numFmtId="171" formatCode="_(* #,##0_);_(* \(#,##0\);_(* &quot;-&quot;????_);_(@_)"/>
    <numFmt numFmtId="172" formatCode="#,##0;\(#,##0\)"/>
    <numFmt numFmtId="173" formatCode="_(* #,##0.000_);_(* \(#,##0.000\);_(* &quot;-&quot;_);_(@_)"/>
    <numFmt numFmtId="174" formatCode="_(* #,##0.0000_);_(* \(#,##0.0000\);_(* &quot;-&quot;_);_(@_)"/>
    <numFmt numFmtId="175" formatCode="_-* #,##0.0000_-;\-* #,##0.0000_-;_-* &quot;-&quot;??_-;_-@_-"/>
  </numFmts>
  <fonts count="49">
    <font>
      <sz val="10"/>
      <name val="ApFont"/>
    </font>
    <font>
      <sz val="11"/>
      <color indexed="8"/>
      <name val="Tahoma"/>
      <family val="2"/>
      <charset val="222"/>
    </font>
    <font>
      <sz val="10"/>
      <name val="Arial"/>
      <family val="2"/>
    </font>
    <font>
      <sz val="14"/>
      <name val="AngsanaUPC"/>
      <family val="1"/>
      <charset val="222"/>
    </font>
    <font>
      <sz val="8"/>
      <name val="Arial"/>
      <family val="2"/>
    </font>
    <font>
      <sz val="7"/>
      <name val="Small Fonts"/>
      <family val="2"/>
    </font>
    <font>
      <b/>
      <i/>
      <sz val="16"/>
      <name val="Helv"/>
    </font>
    <font>
      <sz val="16"/>
      <name val="Angsana New"/>
      <family val="1"/>
    </font>
    <font>
      <b/>
      <sz val="16"/>
      <name val="Angsana New"/>
      <family val="1"/>
    </font>
    <font>
      <u/>
      <sz val="16"/>
      <name val="Angsana New"/>
      <family val="1"/>
    </font>
    <font>
      <i/>
      <sz val="16"/>
      <name val="Angsana New"/>
      <family val="1"/>
    </font>
    <font>
      <sz val="10"/>
      <name val="ApFont"/>
    </font>
    <font>
      <sz val="12"/>
      <name val="Times New Roman"/>
      <family val="1"/>
    </font>
    <font>
      <sz val="14"/>
      <name val="AngsanaUPC"/>
      <family val="1"/>
    </font>
    <font>
      <sz val="11"/>
      <color indexed="9"/>
      <name val="Tahoma"/>
      <family val="2"/>
      <charset val="222"/>
    </font>
    <font>
      <sz val="11"/>
      <color indexed="20"/>
      <name val="Tahoma"/>
      <family val="2"/>
      <charset val="222"/>
    </font>
    <font>
      <b/>
      <sz val="11"/>
      <color indexed="10"/>
      <name val="Tahoma"/>
      <family val="2"/>
      <charset val="222"/>
    </font>
    <font>
      <b/>
      <sz val="11"/>
      <color indexed="9"/>
      <name val="Tahoma"/>
      <family val="2"/>
      <charset val="222"/>
    </font>
    <font>
      <i/>
      <sz val="11"/>
      <color indexed="23"/>
      <name val="Tahoma"/>
      <family val="2"/>
      <charset val="222"/>
    </font>
    <font>
      <sz val="11"/>
      <color indexed="17"/>
      <name val="Tahoma"/>
      <family val="2"/>
      <charset val="222"/>
    </font>
    <font>
      <sz val="11"/>
      <color indexed="10"/>
      <name val="Tahoma"/>
      <family val="2"/>
      <charset val="222"/>
    </font>
    <font>
      <sz val="11"/>
      <color indexed="19"/>
      <name val="Tahoma"/>
      <family val="2"/>
      <charset val="222"/>
    </font>
    <font>
      <b/>
      <sz val="11"/>
      <color indexed="8"/>
      <name val="Tahoma"/>
      <family val="2"/>
      <charset val="222"/>
    </font>
    <font>
      <sz val="8"/>
      <name val="ApFont"/>
    </font>
    <font>
      <sz val="11"/>
      <color indexed="62"/>
      <name val="Tahoma"/>
      <family val="2"/>
      <charset val="222"/>
    </font>
    <font>
      <b/>
      <sz val="11"/>
      <color indexed="63"/>
      <name val="Tahoma"/>
      <family val="2"/>
      <charset val="222"/>
    </font>
    <font>
      <b/>
      <sz val="11"/>
      <color indexed="52"/>
      <name val="Tahoma"/>
      <family val="2"/>
      <charset val="222"/>
    </font>
    <font>
      <sz val="10"/>
      <name val="Arial"/>
      <family val="2"/>
    </font>
    <font>
      <b/>
      <sz val="15"/>
      <color indexed="56"/>
      <name val="Tahoma"/>
      <family val="2"/>
      <charset val="222"/>
    </font>
    <font>
      <b/>
      <sz val="13"/>
      <color indexed="56"/>
      <name val="Tahoma"/>
      <family val="2"/>
      <charset val="222"/>
    </font>
    <font>
      <b/>
      <sz val="11"/>
      <color indexed="56"/>
      <name val="Tahoma"/>
      <family val="2"/>
      <charset val="222"/>
    </font>
    <font>
      <sz val="11"/>
      <color indexed="52"/>
      <name val="Tahoma"/>
      <family val="2"/>
      <charset val="222"/>
    </font>
    <font>
      <sz val="11"/>
      <color indexed="60"/>
      <name val="Tahoma"/>
      <family val="2"/>
      <charset val="222"/>
    </font>
    <font>
      <sz val="10"/>
      <name val="Tahoma"/>
      <family val="2"/>
      <charset val="222"/>
    </font>
    <font>
      <b/>
      <sz val="18"/>
      <color indexed="56"/>
      <name val="Tahoma"/>
      <family val="2"/>
      <charset val="222"/>
    </font>
    <font>
      <b/>
      <sz val="15"/>
      <color indexed="62"/>
      <name val="Tahoma"/>
      <family val="2"/>
      <charset val="222"/>
    </font>
    <font>
      <b/>
      <sz val="13"/>
      <color indexed="62"/>
      <name val="Tahoma"/>
      <family val="2"/>
      <charset val="222"/>
    </font>
    <font>
      <b/>
      <sz val="11"/>
      <color indexed="62"/>
      <name val="Tahoma"/>
      <family val="2"/>
      <charset val="222"/>
    </font>
    <font>
      <b/>
      <sz val="18"/>
      <color indexed="62"/>
      <name val="Tahoma"/>
      <family val="2"/>
      <charset val="222"/>
    </font>
    <font>
      <sz val="10"/>
      <name val="Arial"/>
      <family val="2"/>
    </font>
    <font>
      <sz val="14"/>
      <name val="Cordia New"/>
      <family val="2"/>
    </font>
    <font>
      <sz val="10"/>
      <name val="Arial"/>
      <family val="2"/>
    </font>
    <font>
      <sz val="10"/>
      <name val="ApFont"/>
      <family val="2"/>
    </font>
    <font>
      <sz val="14"/>
      <name val="Angsana New"/>
      <family val="1"/>
    </font>
    <font>
      <sz val="11"/>
      <color theme="1"/>
      <name val="Calibri"/>
      <family val="2"/>
    </font>
    <font>
      <sz val="10"/>
      <color theme="1"/>
      <name val="Arial"/>
      <family val="2"/>
    </font>
    <font>
      <sz val="16"/>
      <color theme="0"/>
      <name val="Angsana New"/>
      <family val="1"/>
    </font>
    <font>
      <b/>
      <sz val="14"/>
      <color rgb="FFFF0000"/>
      <name val="Arial"/>
      <family val="2"/>
    </font>
    <font>
      <b/>
      <sz val="16"/>
      <color rgb="FFFF0000"/>
      <name val="Angsana New"/>
      <family val="1"/>
    </font>
  </fonts>
  <fills count="30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31"/>
      </patternFill>
    </fill>
    <fill>
      <patternFill patternType="solid">
        <fgColor indexed="29"/>
      </patternFill>
    </fill>
    <fill>
      <patternFill patternType="solid">
        <fgColor indexed="45"/>
      </patternFill>
    </fill>
    <fill>
      <patternFill patternType="solid">
        <fgColor indexed="26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53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6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9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27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1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56"/>
      </top>
      <bottom style="double">
        <color indexed="56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69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6" borderId="0" applyNumberFormat="0" applyBorder="0" applyAlignment="0" applyProtection="0"/>
    <xf numFmtId="0" fontId="1" fillId="8" borderId="0" applyNumberFormat="0" applyBorder="0" applyAlignment="0" applyProtection="0"/>
    <xf numFmtId="0" fontId="1" fillId="10" borderId="0" applyNumberFormat="0" applyBorder="0" applyAlignment="0" applyProtection="0"/>
    <xf numFmtId="0" fontId="1" fillId="2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5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2" borderId="0" applyNumberFormat="0" applyBorder="0" applyAlignment="0" applyProtection="0"/>
    <xf numFmtId="0" fontId="1" fillId="6" borderId="0" applyNumberFormat="0" applyBorder="0" applyAlignment="0" applyProtection="0"/>
    <xf numFmtId="0" fontId="1" fillId="13" borderId="0" applyNumberFormat="0" applyBorder="0" applyAlignment="0" applyProtection="0"/>
    <xf numFmtId="0" fontId="14" fillId="10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4" borderId="0" applyNumberFormat="0" applyBorder="0" applyAlignment="0" applyProtection="0"/>
    <xf numFmtId="0" fontId="14" fillId="13" borderId="0" applyNumberFormat="0" applyBorder="0" applyAlignment="0" applyProtection="0"/>
    <xf numFmtId="0" fontId="14" fillId="12" borderId="0" applyNumberFormat="0" applyBorder="0" applyAlignment="0" applyProtection="0"/>
    <xf numFmtId="0" fontId="14" fillId="5" borderId="0" applyNumberFormat="0" applyBorder="0" applyAlignment="0" applyProtection="0"/>
    <xf numFmtId="0" fontId="14" fillId="16" borderId="0" applyNumberFormat="0" applyBorder="0" applyAlignment="0" applyProtection="0"/>
    <xf numFmtId="0" fontId="14" fillId="10" borderId="0" applyNumberFormat="0" applyBorder="0" applyAlignment="0" applyProtection="0"/>
    <xf numFmtId="0" fontId="14" fillId="17" borderId="0" applyNumberFormat="0" applyBorder="0" applyAlignment="0" applyProtection="0"/>
    <xf numFmtId="0" fontId="14" fillId="4" borderId="0" applyNumberFormat="0" applyBorder="0" applyAlignment="0" applyProtection="0"/>
    <xf numFmtId="0" fontId="14" fillId="18" borderId="0" applyNumberFormat="0" applyBorder="0" applyAlignment="0" applyProtection="0"/>
    <xf numFmtId="0" fontId="14" fillId="19" borderId="0" applyNumberFormat="0" applyBorder="0" applyAlignment="0" applyProtection="0"/>
    <xf numFmtId="0" fontId="14" fillId="20" borderId="0" applyNumberFormat="0" applyBorder="0" applyAlignment="0" applyProtection="0"/>
    <xf numFmtId="0" fontId="14" fillId="15" borderId="0" applyNumberFormat="0" applyBorder="0" applyAlignment="0" applyProtection="0"/>
    <xf numFmtId="0" fontId="14" fillId="21" borderId="0" applyNumberFormat="0" applyBorder="0" applyAlignment="0" applyProtection="0"/>
    <xf numFmtId="0" fontId="14" fillId="13" borderId="0" applyNumberFormat="0" applyBorder="0" applyAlignment="0" applyProtection="0"/>
    <xf numFmtId="0" fontId="14" fillId="22" borderId="0" applyNumberFormat="0" applyBorder="0" applyAlignment="0" applyProtection="0"/>
    <xf numFmtId="0" fontId="14" fillId="16" borderId="0" applyNumberFormat="0" applyBorder="0" applyAlignment="0" applyProtection="0"/>
    <xf numFmtId="0" fontId="14" fillId="23" borderId="0" applyNumberFormat="0" applyBorder="0" applyAlignment="0" applyProtection="0"/>
    <xf numFmtId="0" fontId="14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15" borderId="0" applyNumberFormat="0" applyBorder="0" applyAlignment="0" applyProtection="0"/>
    <xf numFmtId="0" fontId="15" fillId="9" borderId="0" applyNumberFormat="0" applyBorder="0" applyAlignment="0" applyProtection="0"/>
    <xf numFmtId="0" fontId="15" fillId="5" borderId="0" applyNumberFormat="0" applyBorder="0" applyAlignment="0" applyProtection="0"/>
    <xf numFmtId="0" fontId="16" fillId="24" borderId="1" applyNumberFormat="0" applyAlignment="0" applyProtection="0"/>
    <xf numFmtId="0" fontId="26" fillId="25" borderId="1" applyNumberFormat="0" applyAlignment="0" applyProtection="0"/>
    <xf numFmtId="0" fontId="17" fillId="26" borderId="2" applyNumberFormat="0" applyAlignment="0" applyProtection="0"/>
    <xf numFmtId="164" fontId="11" fillId="0" borderId="0" applyFont="0" applyFill="0" applyBorder="0" applyAlignment="0" applyProtection="0"/>
    <xf numFmtId="43" fontId="43" fillId="0" borderId="0" applyFont="0" applyFill="0" applyBorder="0" applyAlignment="0" applyProtection="0"/>
    <xf numFmtId="164" fontId="27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41" fillId="0" borderId="0" applyFont="0" applyFill="0" applyBorder="0" applyAlignment="0" applyProtection="0"/>
    <xf numFmtId="5" fontId="7" fillId="0" borderId="0" applyFont="0" applyFill="0" applyBorder="0" applyAlignment="0" applyProtection="0"/>
    <xf numFmtId="164" fontId="2" fillId="0" borderId="0" applyFont="0" applyFill="0" applyBorder="0" applyAlignment="0" applyProtection="0"/>
    <xf numFmtId="169" fontId="39" fillId="0" borderId="0" applyFont="0" applyFill="0" applyBorder="0" applyAlignment="0" applyProtection="0"/>
    <xf numFmtId="164" fontId="41" fillId="0" borderId="0" applyFont="0" applyFill="0" applyBorder="0" applyAlignment="0" applyProtection="0"/>
    <xf numFmtId="171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164" fontId="2" fillId="0" borderId="0" applyFill="0" applyBorder="0" applyAlignment="0" applyProtection="0"/>
    <xf numFmtId="164" fontId="40" fillId="0" borderId="0" applyFont="0" applyFill="0" applyBorder="0" applyAlignment="0" applyProtection="0"/>
    <xf numFmtId="164" fontId="40" fillId="0" borderId="0" applyFont="0" applyFill="0" applyBorder="0" applyAlignment="0" applyProtection="0"/>
    <xf numFmtId="164" fontId="40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4" fillId="0" borderId="0" applyFont="0" applyFill="0" applyBorder="0" applyAlignment="0" applyProtection="0"/>
    <xf numFmtId="171" fontId="4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166" fontId="3" fillId="0" borderId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10" borderId="0" applyNumberFormat="0" applyBorder="0" applyAlignment="0" applyProtection="0"/>
    <xf numFmtId="0" fontId="19" fillId="7" borderId="0" applyNumberFormat="0" applyBorder="0" applyAlignment="0" applyProtection="0"/>
    <xf numFmtId="38" fontId="4" fillId="27" borderId="0" applyNumberFormat="0" applyBorder="0" applyAlignment="0" applyProtection="0"/>
    <xf numFmtId="0" fontId="28" fillId="0" borderId="4" applyNumberFormat="0" applyFill="0" applyAlignment="0" applyProtection="0"/>
    <xf numFmtId="0" fontId="35" fillId="0" borderId="3" applyNumberFormat="0" applyFill="0" applyAlignment="0" applyProtection="0"/>
    <xf numFmtId="0" fontId="29" fillId="0" borderId="6" applyNumberFormat="0" applyFill="0" applyAlignment="0" applyProtection="0"/>
    <xf numFmtId="0" fontId="36" fillId="0" borderId="5" applyNumberFormat="0" applyFill="0" applyAlignment="0" applyProtection="0"/>
    <xf numFmtId="0" fontId="30" fillId="0" borderId="8" applyNumberFormat="0" applyFill="0" applyAlignment="0" applyProtection="0"/>
    <xf numFmtId="0" fontId="37" fillId="0" borderId="7" applyNumberFormat="0" applyFill="0" applyAlignment="0" applyProtection="0"/>
    <xf numFmtId="0" fontId="30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10" fontId="4" fillId="28" borderId="9" applyNumberFormat="0" applyBorder="0" applyAlignment="0" applyProtection="0"/>
    <xf numFmtId="0" fontId="24" fillId="8" borderId="1" applyNumberFormat="0" applyAlignment="0" applyProtection="0"/>
    <xf numFmtId="0" fontId="24" fillId="11" borderId="1" applyNumberFormat="0" applyAlignment="0" applyProtection="0"/>
    <xf numFmtId="0" fontId="20" fillId="0" borderId="10" applyNumberFormat="0" applyFill="0" applyAlignment="0" applyProtection="0"/>
    <xf numFmtId="0" fontId="31" fillId="0" borderId="11" applyNumberFormat="0" applyFill="0" applyAlignment="0" applyProtection="0"/>
    <xf numFmtId="0" fontId="32" fillId="11" borderId="0" applyNumberFormat="0" applyBorder="0" applyAlignment="0" applyProtection="0"/>
    <xf numFmtId="0" fontId="21" fillId="11" borderId="0" applyNumberFormat="0" applyBorder="0" applyAlignment="0" applyProtection="0"/>
    <xf numFmtId="37" fontId="5" fillId="0" borderId="0"/>
    <xf numFmtId="0" fontId="6" fillId="0" borderId="0"/>
    <xf numFmtId="0" fontId="6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2" fillId="0" borderId="0"/>
    <xf numFmtId="0" fontId="13" fillId="0" borderId="0"/>
    <xf numFmtId="0" fontId="43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3" fillId="0" borderId="0"/>
    <xf numFmtId="0" fontId="2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40" fillId="0" borderId="0"/>
    <xf numFmtId="0" fontId="44" fillId="0" borderId="0"/>
    <xf numFmtId="0" fontId="45" fillId="0" borderId="0"/>
    <xf numFmtId="0" fontId="1" fillId="0" borderId="0"/>
    <xf numFmtId="0" fontId="43" fillId="0" borderId="0"/>
    <xf numFmtId="0" fontId="43" fillId="0" borderId="0"/>
    <xf numFmtId="0" fontId="42" fillId="0" borderId="0"/>
    <xf numFmtId="0" fontId="11" fillId="0" borderId="0"/>
    <xf numFmtId="0" fontId="11" fillId="0" borderId="0"/>
    <xf numFmtId="0" fontId="11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2" fillId="0" borderId="0"/>
    <xf numFmtId="0" fontId="11" fillId="0" borderId="0"/>
    <xf numFmtId="0" fontId="2" fillId="6" borderId="12" applyNumberFormat="0" applyFont="0" applyAlignment="0" applyProtection="0"/>
    <xf numFmtId="0" fontId="11" fillId="6" borderId="12" applyNumberFormat="0" applyFont="0" applyAlignment="0" applyProtection="0"/>
    <xf numFmtId="0" fontId="25" fillId="25" borderId="13" applyNumberFormat="0" applyAlignment="0" applyProtection="0"/>
    <xf numFmtId="0" fontId="25" fillId="24" borderId="13" applyNumberFormat="0" applyAlignment="0" applyProtection="0"/>
    <xf numFmtId="10" fontId="2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41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41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2" fillId="0" borderId="0" applyFill="0" applyBorder="0" applyAlignment="0" applyProtection="0"/>
    <xf numFmtId="37" fontId="12" fillId="0" borderId="0"/>
    <xf numFmtId="1" fontId="2" fillId="0" borderId="14" applyNumberFormat="0" applyFill="0" applyAlignment="0" applyProtection="0">
      <alignment horizontal="center" vertical="center"/>
    </xf>
    <xf numFmtId="0" fontId="34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22" fillId="0" borderId="15" applyNumberFormat="0" applyFill="0" applyAlignment="0" applyProtection="0"/>
    <xf numFmtId="0" fontId="22" fillId="0" borderId="16" applyNumberFormat="0" applyFill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3" fillId="0" borderId="0"/>
    <xf numFmtId="43" fontId="3" fillId="0" borderId="0" applyFont="0" applyFill="0" applyBorder="0" applyAlignment="0" applyProtection="0"/>
  </cellStyleXfs>
  <cellXfs count="120">
    <xf numFmtId="0" fontId="0" fillId="0" borderId="0" xfId="0"/>
    <xf numFmtId="167" fontId="7" fillId="29" borderId="0" xfId="0" applyNumberFormat="1" applyFont="1" applyFill="1" applyAlignment="1">
      <alignment vertical="center"/>
    </xf>
    <xf numFmtId="37" fontId="7" fillId="29" borderId="0" xfId="0" applyNumberFormat="1" applyFont="1" applyFill="1" applyAlignment="1">
      <alignment horizontal="right" vertical="center"/>
    </xf>
    <xf numFmtId="38" fontId="8" fillId="29" borderId="0" xfId="0" applyNumberFormat="1" applyFont="1" applyFill="1" applyAlignment="1">
      <alignment horizontal="left" vertical="center"/>
    </xf>
    <xf numFmtId="0" fontId="8" fillId="29" borderId="0" xfId="0" applyFont="1" applyFill="1" applyAlignment="1">
      <alignment vertical="center"/>
    </xf>
    <xf numFmtId="167" fontId="7" fillId="29" borderId="0" xfId="0" applyNumberFormat="1" applyFont="1" applyFill="1" applyAlignment="1">
      <alignment horizontal="right" vertical="center"/>
    </xf>
    <xf numFmtId="167" fontId="7" fillId="29" borderId="0" xfId="0" applyNumberFormat="1" applyFont="1" applyFill="1" applyAlignment="1">
      <alignment horizontal="center" vertical="center"/>
    </xf>
    <xf numFmtId="0" fontId="7" fillId="29" borderId="0" xfId="145" applyFont="1" applyFill="1" applyAlignment="1">
      <alignment horizontal="center" vertical="center"/>
    </xf>
    <xf numFmtId="172" fontId="7" fillId="29" borderId="0" xfId="145" applyNumberFormat="1" applyFont="1" applyFill="1" applyAlignment="1">
      <alignment vertical="center"/>
    </xf>
    <xf numFmtId="0" fontId="7" fillId="29" borderId="17" xfId="145" applyFont="1" applyFill="1" applyBorder="1" applyAlignment="1">
      <alignment horizontal="center" vertical="center"/>
    </xf>
    <xf numFmtId="0" fontId="8" fillId="29" borderId="0" xfId="145" applyFont="1" applyFill="1" applyAlignment="1">
      <alignment horizontal="left" vertical="center"/>
    </xf>
    <xf numFmtId="41" fontId="7" fillId="29" borderId="0" xfId="0" applyNumberFormat="1" applyFont="1" applyFill="1" applyAlignment="1">
      <alignment horizontal="center" vertical="center"/>
    </xf>
    <xf numFmtId="41" fontId="7" fillId="29" borderId="0" xfId="146" applyNumberFormat="1" applyFont="1" applyFill="1" applyAlignment="1">
      <alignment horizontal="center" vertical="center"/>
    </xf>
    <xf numFmtId="0" fontId="7" fillId="29" borderId="0" xfId="145" applyFont="1" applyFill="1" applyAlignment="1">
      <alignment horizontal="left" vertical="center"/>
    </xf>
    <xf numFmtId="0" fontId="7" fillId="29" borderId="0" xfId="133" applyFont="1" applyFill="1" applyAlignment="1">
      <alignment horizontal="left" vertical="top"/>
    </xf>
    <xf numFmtId="167" fontId="8" fillId="29" borderId="0" xfId="0" applyNumberFormat="1" applyFont="1" applyFill="1" applyAlignment="1">
      <alignment horizontal="center" vertical="center"/>
    </xf>
    <xf numFmtId="41" fontId="7" fillId="29" borderId="21" xfId="0" applyNumberFormat="1" applyFont="1" applyFill="1" applyBorder="1" applyAlignment="1">
      <alignment horizontal="center" vertical="center"/>
    </xf>
    <xf numFmtId="41" fontId="8" fillId="29" borderId="0" xfId="0" applyNumberFormat="1" applyFont="1" applyFill="1" applyAlignment="1">
      <alignment horizontal="center" vertical="center"/>
    </xf>
    <xf numFmtId="41" fontId="7" fillId="29" borderId="21" xfId="146" applyNumberFormat="1" applyFont="1" applyFill="1" applyBorder="1" applyAlignment="1">
      <alignment horizontal="center" vertical="center"/>
    </xf>
    <xf numFmtId="41" fontId="7" fillId="29" borderId="0" xfId="0" applyNumberFormat="1" applyFont="1" applyFill="1" applyAlignment="1">
      <alignment vertical="center"/>
    </xf>
    <xf numFmtId="41" fontId="7" fillId="29" borderId="22" xfId="0" applyNumberFormat="1" applyFont="1" applyFill="1" applyBorder="1" applyAlignment="1">
      <alignment horizontal="center" vertical="center"/>
    </xf>
    <xf numFmtId="41" fontId="7" fillId="29" borderId="22" xfId="146" applyNumberFormat="1" applyFont="1" applyFill="1" applyBorder="1" applyAlignment="1">
      <alignment horizontal="center" vertical="center"/>
    </xf>
    <xf numFmtId="41" fontId="7" fillId="29" borderId="23" xfId="111" applyNumberFormat="1" applyFont="1" applyFill="1" applyBorder="1" applyAlignment="1">
      <alignment horizontal="center" vertical="center"/>
    </xf>
    <xf numFmtId="41" fontId="7" fillId="29" borderId="0" xfId="111" applyNumberFormat="1" applyFont="1" applyFill="1" applyAlignment="1">
      <alignment horizontal="center" vertical="center"/>
    </xf>
    <xf numFmtId="41" fontId="7" fillId="29" borderId="17" xfId="111" applyNumberFormat="1" applyFont="1" applyFill="1" applyBorder="1" applyAlignment="1">
      <alignment horizontal="center" vertical="center"/>
    </xf>
    <xf numFmtId="0" fontId="8" fillId="29" borderId="0" xfId="145" applyFont="1" applyFill="1" applyAlignment="1">
      <alignment vertical="center"/>
    </xf>
    <xf numFmtId="41" fontId="7" fillId="29" borderId="20" xfId="0" applyNumberFormat="1" applyFont="1" applyFill="1" applyBorder="1" applyAlignment="1">
      <alignment horizontal="center" vertical="center"/>
    </xf>
    <xf numFmtId="41" fontId="7" fillId="29" borderId="18" xfId="111" applyNumberFormat="1" applyFont="1" applyFill="1" applyBorder="1" applyAlignment="1">
      <alignment horizontal="center" vertical="center"/>
    </xf>
    <xf numFmtId="0" fontId="8" fillId="29" borderId="0" xfId="0" applyFont="1" applyFill="1"/>
    <xf numFmtId="41" fontId="7" fillId="29" borderId="0" xfId="0" applyNumberFormat="1" applyFont="1" applyFill="1" applyAlignment="1">
      <alignment horizontal="right" vertical="center"/>
    </xf>
    <xf numFmtId="0" fontId="7" fillId="29" borderId="0" xfId="0" applyFont="1" applyFill="1"/>
    <xf numFmtId="167" fontId="46" fillId="29" borderId="0" xfId="0" applyNumberFormat="1" applyFont="1" applyFill="1" applyAlignment="1">
      <alignment vertical="center"/>
    </xf>
    <xf numFmtId="41" fontId="7" fillId="29" borderId="20" xfId="0" applyNumberFormat="1" applyFont="1" applyFill="1" applyBorder="1" applyAlignment="1">
      <alignment horizontal="right" vertical="center"/>
    </xf>
    <xf numFmtId="0" fontId="48" fillId="29" borderId="0" xfId="0" applyFont="1" applyFill="1"/>
    <xf numFmtId="167" fontId="8" fillId="29" borderId="0" xfId="0" applyNumberFormat="1" applyFont="1" applyFill="1" applyAlignment="1">
      <alignment vertical="center"/>
    </xf>
    <xf numFmtId="0" fontId="7" fillId="29" borderId="0" xfId="145" applyFont="1" applyFill="1" applyAlignment="1">
      <alignment vertical="center"/>
    </xf>
    <xf numFmtId="172" fontId="7" fillId="29" borderId="0" xfId="145" applyNumberFormat="1" applyFont="1" applyFill="1" applyAlignment="1">
      <alignment horizontal="right" vertical="center" wrapText="1"/>
    </xf>
    <xf numFmtId="0" fontId="7" fillId="29" borderId="0" xfId="137" applyFont="1" applyFill="1" applyAlignment="1">
      <alignment vertical="center"/>
    </xf>
    <xf numFmtId="41" fontId="7" fillId="0" borderId="0" xfId="146" applyNumberFormat="1" applyFont="1" applyAlignment="1">
      <alignment horizontal="center" vertical="center"/>
    </xf>
    <xf numFmtId="41" fontId="7" fillId="0" borderId="22" xfId="0" applyNumberFormat="1" applyFont="1" applyBorder="1" applyAlignment="1">
      <alignment horizontal="center" vertical="center"/>
    </xf>
    <xf numFmtId="41" fontId="7" fillId="0" borderId="20" xfId="0" applyNumberFormat="1" applyFont="1" applyBorder="1" applyAlignment="1">
      <alignment horizontal="right" vertical="center"/>
    </xf>
    <xf numFmtId="0" fontId="7" fillId="0" borderId="0" xfId="0" applyFont="1" applyAlignment="1">
      <alignment horizontal="left" vertical="center"/>
    </xf>
    <xf numFmtId="41" fontId="7" fillId="0" borderId="0" xfId="0" applyNumberFormat="1" applyFont="1" applyAlignment="1">
      <alignment horizontal="center" vertical="center"/>
    </xf>
    <xf numFmtId="41" fontId="7" fillId="0" borderId="0" xfId="0" applyNumberFormat="1" applyFont="1" applyAlignment="1">
      <alignment horizontal="right" vertical="center"/>
    </xf>
    <xf numFmtId="38" fontId="8" fillId="0" borderId="0" xfId="0" applyNumberFormat="1" applyFont="1" applyAlignment="1">
      <alignment horizontal="left" vertical="center"/>
    </xf>
    <xf numFmtId="37" fontId="8" fillId="0" borderId="0" xfId="0" applyNumberFormat="1" applyFont="1" applyAlignment="1">
      <alignment horizontal="left" vertical="center"/>
    </xf>
    <xf numFmtId="38" fontId="7" fillId="0" borderId="0" xfId="0" applyNumberFormat="1" applyFont="1" applyAlignment="1">
      <alignment vertical="center"/>
    </xf>
    <xf numFmtId="0" fontId="8" fillId="0" borderId="0" xfId="0" applyFont="1" applyAlignment="1">
      <alignment vertical="center"/>
    </xf>
    <xf numFmtId="38" fontId="7" fillId="0" borderId="0" xfId="0" applyNumberFormat="1" applyFont="1" applyAlignment="1">
      <alignment horizontal="right" vertical="center"/>
    </xf>
    <xf numFmtId="0" fontId="7" fillId="0" borderId="0" xfId="0" applyFont="1" applyAlignment="1">
      <alignment vertical="center"/>
    </xf>
    <xf numFmtId="38" fontId="7" fillId="0" borderId="17" xfId="0" applyNumberFormat="1" applyFont="1" applyBorder="1" applyAlignment="1">
      <alignment horizontal="center" vertical="center"/>
    </xf>
    <xf numFmtId="38" fontId="9" fillId="0" borderId="0" xfId="0" applyNumberFormat="1" applyFont="1" applyAlignment="1">
      <alignment horizontal="center" vertical="center"/>
    </xf>
    <xf numFmtId="0" fontId="7" fillId="0" borderId="17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38" fontId="7" fillId="0" borderId="0" xfId="0" applyNumberFormat="1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/>
    </xf>
    <xf numFmtId="38" fontId="10" fillId="0" borderId="0" xfId="0" applyNumberFormat="1" applyFont="1" applyAlignment="1">
      <alignment horizontal="center" vertical="center"/>
    </xf>
    <xf numFmtId="37" fontId="7" fillId="0" borderId="0" xfId="0" applyNumberFormat="1" applyFont="1" applyAlignment="1">
      <alignment vertical="center"/>
    </xf>
    <xf numFmtId="41" fontId="7" fillId="0" borderId="0" xfId="56" applyNumberFormat="1" applyFont="1" applyFill="1" applyAlignment="1">
      <alignment horizontal="right" vertical="center"/>
    </xf>
    <xf numFmtId="38" fontId="10" fillId="0" borderId="0" xfId="0" applyNumberFormat="1" applyFont="1" applyAlignment="1">
      <alignment vertical="center"/>
    </xf>
    <xf numFmtId="40" fontId="10" fillId="0" borderId="0" xfId="0" applyNumberFormat="1" applyFont="1" applyAlignment="1">
      <alignment horizontal="center" vertical="center"/>
    </xf>
    <xf numFmtId="41" fontId="7" fillId="0" borderId="18" xfId="0" applyNumberFormat="1" applyFont="1" applyBorder="1" applyAlignment="1">
      <alignment horizontal="right" vertical="center"/>
    </xf>
    <xf numFmtId="41" fontId="7" fillId="0" borderId="0" xfId="0" applyNumberFormat="1" applyFont="1" applyAlignment="1">
      <alignment vertical="center"/>
    </xf>
    <xf numFmtId="165" fontId="10" fillId="0" borderId="0" xfId="0" applyNumberFormat="1" applyFont="1" applyAlignment="1">
      <alignment horizontal="center" vertical="center"/>
    </xf>
    <xf numFmtId="41" fontId="7" fillId="0" borderId="18" xfId="0" applyNumberFormat="1" applyFont="1" applyBorder="1" applyAlignment="1">
      <alignment horizontal="center" vertical="center"/>
    </xf>
    <xf numFmtId="41" fontId="7" fillId="0" borderId="19" xfId="0" applyNumberFormat="1" applyFont="1" applyBorder="1" applyAlignment="1">
      <alignment horizontal="center" vertical="center"/>
    </xf>
    <xf numFmtId="167" fontId="7" fillId="0" borderId="0" xfId="0" applyNumberFormat="1" applyFont="1" applyAlignment="1">
      <alignment horizontal="center" vertical="center"/>
    </xf>
    <xf numFmtId="3" fontId="7" fillId="0" borderId="0" xfId="0" applyNumberFormat="1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41" fontId="7" fillId="0" borderId="17" xfId="0" applyNumberFormat="1" applyFont="1" applyBorder="1" applyAlignment="1">
      <alignment horizontal="right" vertical="center"/>
    </xf>
    <xf numFmtId="41" fontId="10" fillId="0" borderId="0" xfId="0" applyNumberFormat="1" applyFont="1" applyAlignment="1">
      <alignment horizontal="right" vertical="center"/>
    </xf>
    <xf numFmtId="40" fontId="7" fillId="0" borderId="0" xfId="0" applyNumberFormat="1" applyFont="1" applyAlignment="1">
      <alignment horizontal="center" vertical="center"/>
    </xf>
    <xf numFmtId="40" fontId="7" fillId="0" borderId="0" xfId="0" applyNumberFormat="1" applyFont="1" applyAlignment="1">
      <alignment vertical="center"/>
    </xf>
    <xf numFmtId="41" fontId="7" fillId="0" borderId="19" xfId="0" applyNumberFormat="1" applyFont="1" applyBorder="1" applyAlignment="1">
      <alignment horizontal="right" vertical="center"/>
    </xf>
    <xf numFmtId="41" fontId="7" fillId="0" borderId="0" xfId="53" applyNumberFormat="1" applyFont="1" applyFill="1" applyAlignment="1">
      <alignment vertical="center"/>
    </xf>
    <xf numFmtId="164" fontId="7" fillId="0" borderId="0" xfId="53" applyFont="1" applyFill="1" applyAlignment="1">
      <alignment vertical="center"/>
    </xf>
    <xf numFmtId="37" fontId="7" fillId="0" borderId="0" xfId="0" applyNumberFormat="1" applyFont="1" applyAlignment="1">
      <alignment horizontal="right" vertical="center"/>
    </xf>
    <xf numFmtId="37" fontId="7" fillId="0" borderId="0" xfId="0" applyNumberFormat="1" applyFont="1" applyAlignment="1">
      <alignment horizontal="center" vertical="center"/>
    </xf>
    <xf numFmtId="0" fontId="47" fillId="0" borderId="0" xfId="0" applyFont="1"/>
    <xf numFmtId="0" fontId="7" fillId="0" borderId="18" xfId="0" applyFont="1" applyBorder="1" applyAlignment="1">
      <alignment horizontal="center" vertical="center"/>
    </xf>
    <xf numFmtId="0" fontId="8" fillId="0" borderId="0" xfId="109" applyFont="1" applyAlignment="1">
      <alignment vertical="center"/>
    </xf>
    <xf numFmtId="41" fontId="7" fillId="0" borderId="0" xfId="146" applyNumberFormat="1" applyFont="1" applyAlignment="1">
      <alignment vertical="center"/>
    </xf>
    <xf numFmtId="41" fontId="7" fillId="0" borderId="17" xfId="146" applyNumberFormat="1" applyFont="1" applyBorder="1" applyAlignment="1">
      <alignment vertical="center"/>
    </xf>
    <xf numFmtId="41" fontId="7" fillId="0" borderId="17" xfId="146" applyNumberFormat="1" applyFont="1" applyBorder="1" applyAlignment="1">
      <alignment horizontal="center" vertical="center"/>
    </xf>
    <xf numFmtId="0" fontId="7" fillId="0" borderId="0" xfId="111" applyFont="1" applyAlignment="1">
      <alignment vertical="center"/>
    </xf>
    <xf numFmtId="0" fontId="8" fillId="0" borderId="0" xfId="111" applyFont="1" applyAlignment="1">
      <alignment vertical="center"/>
    </xf>
    <xf numFmtId="0" fontId="7" fillId="0" borderId="0" xfId="109" applyFont="1" applyAlignment="1">
      <alignment vertical="center"/>
    </xf>
    <xf numFmtId="170" fontId="7" fillId="0" borderId="0" xfId="53" applyNumberFormat="1" applyFont="1" applyFill="1" applyAlignment="1">
      <alignment horizontal="center" vertical="center"/>
    </xf>
    <xf numFmtId="164" fontId="10" fillId="0" borderId="0" xfId="53" applyFont="1" applyFill="1" applyBorder="1" applyAlignment="1">
      <alignment vertical="center"/>
    </xf>
    <xf numFmtId="41" fontId="7" fillId="0" borderId="19" xfId="146" applyNumberFormat="1" applyFont="1" applyBorder="1" applyAlignment="1">
      <alignment horizontal="center" vertical="center"/>
    </xf>
    <xf numFmtId="0" fontId="8" fillId="0" borderId="0" xfId="109" applyFont="1" applyAlignment="1">
      <alignment horizontal="left" vertical="center" wrapText="1"/>
    </xf>
    <xf numFmtId="174" fontId="7" fillId="0" borderId="20" xfId="146" applyNumberFormat="1" applyFont="1" applyBorder="1" applyAlignment="1">
      <alignment horizontal="center" vertical="center"/>
    </xf>
    <xf numFmtId="173" fontId="7" fillId="0" borderId="0" xfId="146" applyNumberFormat="1" applyFont="1" applyAlignment="1">
      <alignment horizontal="center" vertical="center"/>
    </xf>
    <xf numFmtId="175" fontId="7" fillId="0" borderId="20" xfId="53" applyNumberFormat="1" applyFont="1" applyFill="1" applyBorder="1" applyAlignment="1">
      <alignment vertical="center"/>
    </xf>
    <xf numFmtId="175" fontId="7" fillId="0" borderId="20" xfId="53" applyNumberFormat="1" applyFont="1" applyFill="1" applyBorder="1" applyAlignment="1">
      <alignment horizontal="center" vertical="center"/>
    </xf>
    <xf numFmtId="170" fontId="7" fillId="0" borderId="0" xfId="53" applyNumberFormat="1" applyFont="1" applyFill="1" applyBorder="1" applyAlignment="1">
      <alignment vertical="center"/>
    </xf>
    <xf numFmtId="174" fontId="7" fillId="0" borderId="0" xfId="146" applyNumberFormat="1" applyFont="1" applyAlignment="1">
      <alignment horizontal="center" vertical="center"/>
    </xf>
    <xf numFmtId="0" fontId="7" fillId="0" borderId="0" xfId="0" applyFont="1" applyAlignment="1">
      <alignment vertical="top"/>
    </xf>
    <xf numFmtId="0" fontId="7" fillId="0" borderId="0" xfId="111" applyFont="1" applyAlignment="1">
      <alignment horizontal="left" vertical="center"/>
    </xf>
    <xf numFmtId="41" fontId="7" fillId="0" borderId="17" xfId="0" applyNumberFormat="1" applyFont="1" applyBorder="1" applyAlignment="1">
      <alignment vertical="center"/>
    </xf>
    <xf numFmtId="167" fontId="7" fillId="0" borderId="0" xfId="0" applyNumberFormat="1" applyFont="1" applyAlignment="1">
      <alignment vertical="center"/>
    </xf>
    <xf numFmtId="168" fontId="7" fillId="0" borderId="0" xfId="0" applyNumberFormat="1" applyFont="1" applyAlignment="1">
      <alignment horizontal="center" vertical="center"/>
    </xf>
    <xf numFmtId="0" fontId="8" fillId="0" borderId="0" xfId="111" applyFont="1" applyAlignment="1">
      <alignment horizontal="center" vertical="center"/>
    </xf>
    <xf numFmtId="0" fontId="8" fillId="0" borderId="0" xfId="111" applyFont="1" applyAlignment="1">
      <alignment horizontal="left" vertical="center"/>
    </xf>
    <xf numFmtId="172" fontId="7" fillId="29" borderId="0" xfId="145" applyNumberFormat="1" applyFont="1" applyFill="1" applyAlignment="1">
      <alignment horizontal="center" vertical="center"/>
    </xf>
    <xf numFmtId="172" fontId="7" fillId="29" borderId="17" xfId="145" applyNumberFormat="1" applyFont="1" applyFill="1" applyBorder="1" applyAlignment="1">
      <alignment horizontal="center" vertical="center"/>
    </xf>
    <xf numFmtId="41" fontId="7" fillId="0" borderId="0" xfId="53" applyNumberFormat="1" applyFont="1" applyFill="1" applyBorder="1" applyAlignment="1">
      <alignment vertical="center"/>
    </xf>
    <xf numFmtId="41" fontId="46" fillId="0" borderId="0" xfId="53" applyNumberFormat="1" applyFont="1" applyFill="1" applyAlignment="1">
      <alignment vertical="center"/>
    </xf>
    <xf numFmtId="38" fontId="46" fillId="0" borderId="0" xfId="0" applyNumberFormat="1" applyFont="1" applyAlignment="1">
      <alignment vertical="center"/>
    </xf>
    <xf numFmtId="41" fontId="46" fillId="0" borderId="0" xfId="0" applyNumberFormat="1" applyFont="1" applyAlignment="1">
      <alignment horizontal="right" vertical="center"/>
    </xf>
    <xf numFmtId="37" fontId="46" fillId="0" borderId="0" xfId="0" applyNumberFormat="1" applyFont="1" applyAlignment="1">
      <alignment vertical="center"/>
    </xf>
    <xf numFmtId="41" fontId="46" fillId="29" borderId="0" xfId="53" applyNumberFormat="1" applyFont="1" applyFill="1" applyAlignment="1">
      <alignment vertical="center"/>
    </xf>
    <xf numFmtId="41" fontId="46" fillId="29" borderId="0" xfId="0" applyNumberFormat="1" applyFont="1" applyFill="1" applyAlignment="1">
      <alignment vertical="center"/>
    </xf>
    <xf numFmtId="38" fontId="7" fillId="0" borderId="0" xfId="0" applyNumberFormat="1" applyFont="1" applyAlignment="1">
      <alignment horizontal="right" vertical="center"/>
    </xf>
    <xf numFmtId="38" fontId="7" fillId="0" borderId="17" xfId="0" applyNumberFormat="1" applyFont="1" applyBorder="1" applyAlignment="1">
      <alignment horizontal="center" vertical="center"/>
    </xf>
    <xf numFmtId="167" fontId="7" fillId="29" borderId="17" xfId="0" applyNumberFormat="1" applyFont="1" applyFill="1" applyBorder="1" applyAlignment="1">
      <alignment horizontal="center" vertical="center"/>
    </xf>
    <xf numFmtId="172" fontId="7" fillId="29" borderId="0" xfId="145" applyNumberFormat="1" applyFont="1" applyFill="1" applyAlignment="1">
      <alignment horizontal="center" vertical="center"/>
    </xf>
    <xf numFmtId="172" fontId="7" fillId="29" borderId="17" xfId="145" applyNumberFormat="1" applyFont="1" applyFill="1" applyBorder="1" applyAlignment="1">
      <alignment horizontal="center" vertical="center"/>
    </xf>
    <xf numFmtId="172" fontId="7" fillId="29" borderId="18" xfId="145" applyNumberFormat="1" applyFont="1" applyFill="1" applyBorder="1" applyAlignment="1">
      <alignment horizontal="center" vertical="center"/>
    </xf>
  </cellXfs>
  <cellStyles count="169">
    <cellStyle name="20% - Accent1" xfId="1" builtinId="30" customBuiltin="1"/>
    <cellStyle name="20% - Accent1 2" xfId="2" xr:uid="{00000000-0005-0000-0000-000001000000}"/>
    <cellStyle name="20% - Accent2" xfId="3" builtinId="34" customBuiltin="1"/>
    <cellStyle name="20% - Accent2 2" xfId="4" xr:uid="{00000000-0005-0000-0000-000003000000}"/>
    <cellStyle name="20% - Accent3" xfId="5" builtinId="38" customBuiltin="1"/>
    <cellStyle name="20% - Accent3 2" xfId="6" xr:uid="{00000000-0005-0000-0000-000005000000}"/>
    <cellStyle name="20% - Accent4" xfId="7" builtinId="42" customBuiltin="1"/>
    <cellStyle name="20% - Accent4 2" xfId="8" xr:uid="{00000000-0005-0000-0000-000007000000}"/>
    <cellStyle name="20% - Accent5" xfId="9" builtinId="46" customBuiltin="1"/>
    <cellStyle name="20% - Accent5 2" xfId="10" xr:uid="{00000000-0005-0000-0000-000009000000}"/>
    <cellStyle name="20% - Accent6" xfId="11" builtinId="50" customBuiltin="1"/>
    <cellStyle name="20% - Accent6 2" xfId="12" xr:uid="{00000000-0005-0000-0000-00000B000000}"/>
    <cellStyle name="40% - Accent1" xfId="13" builtinId="31" customBuiltin="1"/>
    <cellStyle name="40% - Accent1 2" xfId="14" xr:uid="{00000000-0005-0000-0000-00000D000000}"/>
    <cellStyle name="40% - Accent2" xfId="15" builtinId="35" customBuiltin="1"/>
    <cellStyle name="40% - Accent2 2" xfId="16" xr:uid="{00000000-0005-0000-0000-00000F000000}"/>
    <cellStyle name="40% - Accent3" xfId="17" builtinId="39" customBuiltin="1"/>
    <cellStyle name="40% - Accent3 2" xfId="18" xr:uid="{00000000-0005-0000-0000-000011000000}"/>
    <cellStyle name="40% - Accent4" xfId="19" builtinId="43" customBuiltin="1"/>
    <cellStyle name="40% - Accent4 2" xfId="20" xr:uid="{00000000-0005-0000-0000-000013000000}"/>
    <cellStyle name="40% - Accent5" xfId="21" builtinId="47" customBuiltin="1"/>
    <cellStyle name="40% - Accent5 2" xfId="22" xr:uid="{00000000-0005-0000-0000-000015000000}"/>
    <cellStyle name="40% - Accent6" xfId="23" builtinId="51" customBuiltin="1"/>
    <cellStyle name="40% - Accent6 2" xfId="24" xr:uid="{00000000-0005-0000-0000-000017000000}"/>
    <cellStyle name="60% - Accent1" xfId="25" builtinId="32" customBuiltin="1"/>
    <cellStyle name="60% - Accent1 2" xfId="26" xr:uid="{00000000-0005-0000-0000-000019000000}"/>
    <cellStyle name="60% - Accent2" xfId="27" builtinId="36" customBuiltin="1"/>
    <cellStyle name="60% - Accent2 2" xfId="28" xr:uid="{00000000-0005-0000-0000-00001B000000}"/>
    <cellStyle name="60% - Accent3" xfId="29" builtinId="40" customBuiltin="1"/>
    <cellStyle name="60% - Accent3 2" xfId="30" xr:uid="{00000000-0005-0000-0000-00001D000000}"/>
    <cellStyle name="60% - Accent4" xfId="31" builtinId="44" customBuiltin="1"/>
    <cellStyle name="60% - Accent4 2" xfId="32" xr:uid="{00000000-0005-0000-0000-00001F000000}"/>
    <cellStyle name="60% - Accent5" xfId="33" builtinId="48" customBuiltin="1"/>
    <cellStyle name="60% - Accent5 2" xfId="34" xr:uid="{00000000-0005-0000-0000-000021000000}"/>
    <cellStyle name="60% - Accent6" xfId="35" builtinId="52" customBuiltin="1"/>
    <cellStyle name="60% - Accent6 2" xfId="36" xr:uid="{00000000-0005-0000-0000-000023000000}"/>
    <cellStyle name="Accent1" xfId="37" builtinId="29" customBuiltin="1"/>
    <cellStyle name="Accent1 2" xfId="38" xr:uid="{00000000-0005-0000-0000-000025000000}"/>
    <cellStyle name="Accent2" xfId="39" builtinId="33" customBuiltin="1"/>
    <cellStyle name="Accent2 2" xfId="40" xr:uid="{00000000-0005-0000-0000-000027000000}"/>
    <cellStyle name="Accent3" xfId="41" builtinId="37" customBuiltin="1"/>
    <cellStyle name="Accent3 2" xfId="42" xr:uid="{00000000-0005-0000-0000-000029000000}"/>
    <cellStyle name="Accent4 2" xfId="43" xr:uid="{00000000-0005-0000-0000-00002A000000}"/>
    <cellStyle name="Accent4 3" xfId="44" xr:uid="{00000000-0005-0000-0000-00002B000000}"/>
    <cellStyle name="Accent5 2" xfId="45" xr:uid="{00000000-0005-0000-0000-00002C000000}"/>
    <cellStyle name="Accent6" xfId="46" builtinId="49" customBuiltin="1"/>
    <cellStyle name="Accent6 2" xfId="47" xr:uid="{00000000-0005-0000-0000-00002E000000}"/>
    <cellStyle name="Bad" xfId="48" builtinId="27" customBuiltin="1"/>
    <cellStyle name="Bad 2" xfId="49" xr:uid="{00000000-0005-0000-0000-000030000000}"/>
    <cellStyle name="Calculation" xfId="50" builtinId="22" customBuiltin="1"/>
    <cellStyle name="Calculation 2" xfId="51" xr:uid="{00000000-0005-0000-0000-000032000000}"/>
    <cellStyle name="Check Cell 2" xfId="52" xr:uid="{00000000-0005-0000-0000-000033000000}"/>
    <cellStyle name="Comma" xfId="53" builtinId="3"/>
    <cellStyle name="Comma 10" xfId="54" xr:uid="{00000000-0005-0000-0000-000035000000}"/>
    <cellStyle name="Comma 11 3" xfId="168" xr:uid="{DC615AB7-4288-4E5C-9F2C-ABE8AF459C95}"/>
    <cellStyle name="Comma 2" xfId="55" xr:uid="{00000000-0005-0000-0000-000036000000}"/>
    <cellStyle name="Comma 2 2" xfId="56" xr:uid="{00000000-0005-0000-0000-000037000000}"/>
    <cellStyle name="Comma 2 2 2" xfId="57" xr:uid="{00000000-0005-0000-0000-000038000000}"/>
    <cellStyle name="Comma 2 2 3" xfId="58" xr:uid="{00000000-0005-0000-0000-000039000000}"/>
    <cellStyle name="Comma 2 3" xfId="59" xr:uid="{00000000-0005-0000-0000-00003A000000}"/>
    <cellStyle name="Comma 2 3 2" xfId="60" xr:uid="{00000000-0005-0000-0000-00003B000000}"/>
    <cellStyle name="Comma 2 4" xfId="61" xr:uid="{00000000-0005-0000-0000-00003C000000}"/>
    <cellStyle name="Comma 2 5" xfId="62" xr:uid="{00000000-0005-0000-0000-00003D000000}"/>
    <cellStyle name="Comma 2 6" xfId="63" xr:uid="{00000000-0005-0000-0000-00003E000000}"/>
    <cellStyle name="Comma 3" xfId="64" xr:uid="{00000000-0005-0000-0000-00003F000000}"/>
    <cellStyle name="Comma 4" xfId="65" xr:uid="{00000000-0005-0000-0000-000040000000}"/>
    <cellStyle name="Comma 5" xfId="66" xr:uid="{00000000-0005-0000-0000-000041000000}"/>
    <cellStyle name="Comma 6" xfId="67" xr:uid="{00000000-0005-0000-0000-000042000000}"/>
    <cellStyle name="Comma 7" xfId="68" xr:uid="{00000000-0005-0000-0000-000043000000}"/>
    <cellStyle name="Comma 8" xfId="69" xr:uid="{00000000-0005-0000-0000-000044000000}"/>
    <cellStyle name="Comma 8 2" xfId="70" xr:uid="{00000000-0005-0000-0000-000045000000}"/>
    <cellStyle name="comma zerodec" xfId="71" xr:uid="{00000000-0005-0000-0000-000046000000}"/>
    <cellStyle name="comma zerodec 2" xfId="72" xr:uid="{00000000-0005-0000-0000-000047000000}"/>
    <cellStyle name="Currency1" xfId="73" xr:uid="{00000000-0005-0000-0000-000048000000}"/>
    <cellStyle name="Currency1 2" xfId="74" xr:uid="{00000000-0005-0000-0000-000049000000}"/>
    <cellStyle name="Dollar (zero dec)" xfId="75" xr:uid="{00000000-0005-0000-0000-00004A000000}"/>
    <cellStyle name="Explanatory Text" xfId="76" builtinId="53" customBuiltin="1"/>
    <cellStyle name="Explanatory Text 2" xfId="77" xr:uid="{00000000-0005-0000-0000-00004C000000}"/>
    <cellStyle name="Good" xfId="78" builtinId="26" customBuiltin="1"/>
    <cellStyle name="Good 2" xfId="79" xr:uid="{00000000-0005-0000-0000-00004E000000}"/>
    <cellStyle name="Grey" xfId="80" xr:uid="{00000000-0005-0000-0000-00004F000000}"/>
    <cellStyle name="Heading 1 2" xfId="81" xr:uid="{00000000-0005-0000-0000-000050000000}"/>
    <cellStyle name="Heading 1 3" xfId="82" xr:uid="{00000000-0005-0000-0000-000051000000}"/>
    <cellStyle name="Heading 2 2" xfId="83" xr:uid="{00000000-0005-0000-0000-000052000000}"/>
    <cellStyle name="Heading 2 3" xfId="84" xr:uid="{00000000-0005-0000-0000-000053000000}"/>
    <cellStyle name="Heading 3 2" xfId="85" xr:uid="{00000000-0005-0000-0000-000054000000}"/>
    <cellStyle name="Heading 3 3" xfId="86" xr:uid="{00000000-0005-0000-0000-000055000000}"/>
    <cellStyle name="Heading 4 2" xfId="87" xr:uid="{00000000-0005-0000-0000-000056000000}"/>
    <cellStyle name="Heading 4 3" xfId="88" xr:uid="{00000000-0005-0000-0000-000057000000}"/>
    <cellStyle name="Input [yellow]" xfId="89" xr:uid="{00000000-0005-0000-0000-000058000000}"/>
    <cellStyle name="Input 2" xfId="90" xr:uid="{00000000-0005-0000-0000-000059000000}"/>
    <cellStyle name="Input 3" xfId="91" xr:uid="{00000000-0005-0000-0000-00005A000000}"/>
    <cellStyle name="Linked Cell" xfId="92" builtinId="24" customBuiltin="1"/>
    <cellStyle name="Linked Cell 2" xfId="93" xr:uid="{00000000-0005-0000-0000-00005C000000}"/>
    <cellStyle name="Neutral 2" xfId="94" xr:uid="{00000000-0005-0000-0000-00005D000000}"/>
    <cellStyle name="Neutral 3" xfId="95" xr:uid="{00000000-0005-0000-0000-00005E000000}"/>
    <cellStyle name="no dec" xfId="96" xr:uid="{00000000-0005-0000-0000-00005F000000}"/>
    <cellStyle name="Normal" xfId="0" builtinId="0"/>
    <cellStyle name="Normal - Style1" xfId="97" xr:uid="{00000000-0005-0000-0000-000061000000}"/>
    <cellStyle name="Normal - Style1 2" xfId="98" xr:uid="{00000000-0005-0000-0000-000062000000}"/>
    <cellStyle name="Normal 10" xfId="99" xr:uid="{00000000-0005-0000-0000-000063000000}"/>
    <cellStyle name="Normal 11" xfId="100" xr:uid="{00000000-0005-0000-0000-000064000000}"/>
    <cellStyle name="Normal 12" xfId="101" xr:uid="{00000000-0005-0000-0000-000065000000}"/>
    <cellStyle name="Normal 13" xfId="102" xr:uid="{00000000-0005-0000-0000-000066000000}"/>
    <cellStyle name="Normal 14" xfId="103" xr:uid="{00000000-0005-0000-0000-000067000000}"/>
    <cellStyle name="Normal 15" xfId="104" xr:uid="{00000000-0005-0000-0000-000068000000}"/>
    <cellStyle name="Normal 16" xfId="105" xr:uid="{00000000-0005-0000-0000-000069000000}"/>
    <cellStyle name="Normal 17" xfId="106" xr:uid="{00000000-0005-0000-0000-00006A000000}"/>
    <cellStyle name="Normal 18" xfId="107" xr:uid="{00000000-0005-0000-0000-00006B000000}"/>
    <cellStyle name="Normal 19" xfId="108" xr:uid="{00000000-0005-0000-0000-00006C000000}"/>
    <cellStyle name="Normal 2" xfId="109" xr:uid="{00000000-0005-0000-0000-00006D000000}"/>
    <cellStyle name="Normal 2 2" xfId="110" xr:uid="{00000000-0005-0000-0000-00006E000000}"/>
    <cellStyle name="Normal 2 3" xfId="111" xr:uid="{00000000-0005-0000-0000-00006F000000}"/>
    <cellStyle name="Normal 20" xfId="112" xr:uid="{00000000-0005-0000-0000-000070000000}"/>
    <cellStyle name="Normal 21" xfId="113" xr:uid="{00000000-0005-0000-0000-000071000000}"/>
    <cellStyle name="Normal 22" xfId="114" xr:uid="{00000000-0005-0000-0000-000072000000}"/>
    <cellStyle name="Normal 23" xfId="115" xr:uid="{00000000-0005-0000-0000-000073000000}"/>
    <cellStyle name="Normal 24" xfId="116" xr:uid="{00000000-0005-0000-0000-000074000000}"/>
    <cellStyle name="Normal 25" xfId="117" xr:uid="{00000000-0005-0000-0000-000075000000}"/>
    <cellStyle name="Normal 26" xfId="118" xr:uid="{00000000-0005-0000-0000-000076000000}"/>
    <cellStyle name="Normal 27" xfId="119" xr:uid="{00000000-0005-0000-0000-000077000000}"/>
    <cellStyle name="Normal 28" xfId="120" xr:uid="{00000000-0005-0000-0000-000078000000}"/>
    <cellStyle name="Normal 29" xfId="121" xr:uid="{00000000-0005-0000-0000-000079000000}"/>
    <cellStyle name="Normal 3" xfId="122" xr:uid="{00000000-0005-0000-0000-00007A000000}"/>
    <cellStyle name="Normal 3 2" xfId="123" xr:uid="{00000000-0005-0000-0000-00007B000000}"/>
    <cellStyle name="Normal 30" xfId="124" xr:uid="{00000000-0005-0000-0000-00007C000000}"/>
    <cellStyle name="Normal 31" xfId="125" xr:uid="{00000000-0005-0000-0000-00007D000000}"/>
    <cellStyle name="Normal 32" xfId="126" xr:uid="{00000000-0005-0000-0000-00007E000000}"/>
    <cellStyle name="Normal 33" xfId="127" xr:uid="{00000000-0005-0000-0000-00007F000000}"/>
    <cellStyle name="Normal 34" xfId="128" xr:uid="{00000000-0005-0000-0000-000080000000}"/>
    <cellStyle name="Normal 35" xfId="129" xr:uid="{00000000-0005-0000-0000-000081000000}"/>
    <cellStyle name="Normal 36" xfId="130" xr:uid="{00000000-0005-0000-0000-000082000000}"/>
    <cellStyle name="Normal 37" xfId="131" xr:uid="{00000000-0005-0000-0000-000083000000}"/>
    <cellStyle name="Normal 37 2" xfId="132" xr:uid="{00000000-0005-0000-0000-000084000000}"/>
    <cellStyle name="Normal 4" xfId="133" xr:uid="{00000000-0005-0000-0000-000085000000}"/>
    <cellStyle name="Normal 4 2" xfId="134" xr:uid="{00000000-0005-0000-0000-000086000000}"/>
    <cellStyle name="Normal 4 3" xfId="135" xr:uid="{00000000-0005-0000-0000-000087000000}"/>
    <cellStyle name="Normal 46" xfId="136" xr:uid="{00000000-0005-0000-0000-000088000000}"/>
    <cellStyle name="Normal 47" xfId="137" xr:uid="{00000000-0005-0000-0000-000089000000}"/>
    <cellStyle name="Normal 48" xfId="138" xr:uid="{00000000-0005-0000-0000-00008A000000}"/>
    <cellStyle name="Normal 49" xfId="139" xr:uid="{00000000-0005-0000-0000-00008B000000}"/>
    <cellStyle name="Normal 5" xfId="140" xr:uid="{00000000-0005-0000-0000-00008C000000}"/>
    <cellStyle name="Normal 6" xfId="141" xr:uid="{00000000-0005-0000-0000-00008D000000}"/>
    <cellStyle name="Normal 7" xfId="142" xr:uid="{00000000-0005-0000-0000-00008E000000}"/>
    <cellStyle name="Normal 8" xfId="143" xr:uid="{00000000-0005-0000-0000-00008F000000}"/>
    <cellStyle name="Normal 9" xfId="144" xr:uid="{00000000-0005-0000-0000-000090000000}"/>
    <cellStyle name="Normal_Ace Insurance thai" xfId="145" xr:uid="{00000000-0005-0000-0000-000091000000}"/>
    <cellStyle name="Normal_S593-Bs&amp;plT-Q3'08" xfId="146" xr:uid="{00000000-0005-0000-0000-000092000000}"/>
    <cellStyle name="Note 2" xfId="147" xr:uid="{00000000-0005-0000-0000-000093000000}"/>
    <cellStyle name="Note 3" xfId="148" xr:uid="{00000000-0005-0000-0000-000094000000}"/>
    <cellStyle name="Output 2" xfId="149" xr:uid="{00000000-0005-0000-0000-000095000000}"/>
    <cellStyle name="Output 3" xfId="150" xr:uid="{00000000-0005-0000-0000-000096000000}"/>
    <cellStyle name="Percent [2]" xfId="151" xr:uid="{00000000-0005-0000-0000-000097000000}"/>
    <cellStyle name="Percent 2" xfId="152" xr:uid="{00000000-0005-0000-0000-000098000000}"/>
    <cellStyle name="Percent 2 2" xfId="153" xr:uid="{00000000-0005-0000-0000-000099000000}"/>
    <cellStyle name="Percent 2 2 2" xfId="154" xr:uid="{00000000-0005-0000-0000-00009A000000}"/>
    <cellStyle name="Percent 2 3" xfId="155" xr:uid="{00000000-0005-0000-0000-00009B000000}"/>
    <cellStyle name="Percent 2 4" xfId="156" xr:uid="{00000000-0005-0000-0000-00009C000000}"/>
    <cellStyle name="Percent 2 5" xfId="157" xr:uid="{00000000-0005-0000-0000-00009D000000}"/>
    <cellStyle name="Percent 3" xfId="158" xr:uid="{00000000-0005-0000-0000-00009E000000}"/>
    <cellStyle name="pwstyle" xfId="159" xr:uid="{00000000-0005-0000-0000-00009F000000}"/>
    <cellStyle name="Quantity" xfId="160" xr:uid="{00000000-0005-0000-0000-0000A0000000}"/>
    <cellStyle name="Title 2" xfId="161" xr:uid="{00000000-0005-0000-0000-0000A1000000}"/>
    <cellStyle name="Title 3" xfId="162" xr:uid="{00000000-0005-0000-0000-0000A2000000}"/>
    <cellStyle name="Total" xfId="163" builtinId="25" customBuiltin="1"/>
    <cellStyle name="Total 2" xfId="164" xr:uid="{00000000-0005-0000-0000-0000A4000000}"/>
    <cellStyle name="Warning Text" xfId="165" builtinId="11" customBuiltin="1"/>
    <cellStyle name="Warning Text 2" xfId="166" xr:uid="{00000000-0005-0000-0000-0000A6000000}"/>
    <cellStyle name="ปกติ_NOTEQ300" xfId="167" xr:uid="{00000000-0005-0000-0000-0000A7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EAE9D7"/>
      <rgbColor rgb="00AEE5FB"/>
      <rgbColor rgb="00EEF0FD"/>
      <rgbColor rgb="00FEFEB8"/>
      <rgbColor rgb="00CDE8FB"/>
      <rgbColor rgb="00CEF8AE"/>
      <rgbColor rgb="00FDBCBC"/>
      <rgbColor rgb="00FCDEC0"/>
      <rgbColor rgb="00EAE9D7"/>
      <rgbColor rgb="005DCBFD"/>
      <rgbColor rgb="00D7ECF4"/>
      <rgbColor rgb="00F9ED5B"/>
      <rgbColor rgb="009ACCEE"/>
      <rgbColor rgb="0079C666"/>
      <rgbColor rgb="00FA6A6A"/>
      <rgbColor rgb="00FBC36E"/>
      <rgbColor rgb="00BFBFB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66FFFF"/>
      <color rgb="FF0000FF"/>
      <color rgb="FFFFD5D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78"/>
  <sheetViews>
    <sheetView showGridLines="0" tabSelected="1" view="pageBreakPreview" zoomScale="80" zoomScaleNormal="80" zoomScaleSheetLayoutView="80" workbookViewId="0">
      <selection activeCell="A10" sqref="A10"/>
    </sheetView>
  </sheetViews>
  <sheetFormatPr defaultColWidth="9.33203125" defaultRowHeight="24" customHeight="1"/>
  <cols>
    <col min="1" max="1" width="54" style="46" customWidth="1"/>
    <col min="2" max="2" width="8.5546875" style="46" bestFit="1" customWidth="1"/>
    <col min="3" max="3" width="0.6640625" style="46" customWidth="1"/>
    <col min="4" max="4" width="15.6640625" style="46" customWidth="1"/>
    <col min="5" max="5" width="0.6640625" style="46" customWidth="1"/>
    <col min="6" max="6" width="15.6640625" style="46" customWidth="1"/>
    <col min="7" max="7" width="0.6640625" style="46" customWidth="1"/>
    <col min="8" max="8" width="15.6640625" style="58" customWidth="1"/>
    <col min="9" max="9" width="0.6640625" style="58" customWidth="1"/>
    <col min="10" max="10" width="15.6640625" style="58" customWidth="1"/>
    <col min="11" max="12" width="14.44140625" style="46" bestFit="1" customWidth="1"/>
    <col min="13" max="13" width="10.5546875" style="46" bestFit="1" customWidth="1"/>
    <col min="14" max="16384" width="9.33203125" style="46"/>
  </cols>
  <sheetData>
    <row r="1" spans="1:10" ht="24" customHeight="1">
      <c r="A1" s="44" t="s">
        <v>109</v>
      </c>
      <c r="B1" s="44"/>
      <c r="C1" s="44"/>
      <c r="D1" s="44"/>
      <c r="E1" s="44"/>
      <c r="F1" s="44"/>
      <c r="G1" s="44"/>
      <c r="H1" s="45"/>
      <c r="I1" s="45"/>
      <c r="J1" s="45"/>
    </row>
    <row r="2" spans="1:10" ht="24" customHeight="1">
      <c r="A2" s="44" t="s">
        <v>15</v>
      </c>
      <c r="B2" s="44"/>
      <c r="C2" s="44"/>
      <c r="D2" s="47"/>
      <c r="E2" s="44"/>
      <c r="F2" s="44"/>
      <c r="G2" s="44"/>
      <c r="H2" s="45"/>
      <c r="I2" s="45"/>
      <c r="J2" s="45"/>
    </row>
    <row r="3" spans="1:10" ht="24" customHeight="1">
      <c r="A3" s="44" t="s">
        <v>201</v>
      </c>
      <c r="B3" s="44"/>
      <c r="C3" s="44"/>
      <c r="D3" s="44"/>
      <c r="E3" s="44"/>
      <c r="F3" s="44"/>
      <c r="G3" s="44"/>
      <c r="H3" s="45"/>
      <c r="I3" s="45"/>
      <c r="J3" s="45"/>
    </row>
    <row r="4" spans="1:10" ht="24" customHeight="1">
      <c r="A4" s="114" t="s">
        <v>84</v>
      </c>
      <c r="B4" s="114"/>
      <c r="C4" s="114"/>
      <c r="D4" s="114"/>
      <c r="E4" s="114"/>
      <c r="F4" s="114"/>
      <c r="G4" s="114"/>
      <c r="H4" s="114"/>
      <c r="I4" s="114"/>
      <c r="J4" s="114"/>
    </row>
    <row r="5" spans="1:10" ht="24" customHeight="1">
      <c r="A5" s="48"/>
      <c r="B5" s="49"/>
      <c r="C5" s="48"/>
      <c r="D5" s="115" t="s">
        <v>14</v>
      </c>
      <c r="E5" s="115"/>
      <c r="F5" s="115"/>
      <c r="H5" s="115" t="s">
        <v>10</v>
      </c>
      <c r="I5" s="115"/>
      <c r="J5" s="115"/>
    </row>
    <row r="6" spans="1:10" ht="24" customHeight="1">
      <c r="B6" s="50" t="s">
        <v>0</v>
      </c>
      <c r="C6" s="51"/>
      <c r="D6" s="52" t="s">
        <v>202</v>
      </c>
      <c r="E6" s="53"/>
      <c r="F6" s="52" t="s">
        <v>156</v>
      </c>
      <c r="G6" s="53"/>
      <c r="H6" s="52" t="s">
        <v>202</v>
      </c>
      <c r="I6" s="53"/>
      <c r="J6" s="52" t="s">
        <v>156</v>
      </c>
    </row>
    <row r="7" spans="1:10" ht="24" customHeight="1">
      <c r="B7" s="54"/>
      <c r="C7" s="51"/>
      <c r="D7" s="53" t="s">
        <v>27</v>
      </c>
      <c r="E7" s="53"/>
      <c r="F7" s="53" t="s">
        <v>28</v>
      </c>
      <c r="G7" s="53"/>
      <c r="H7" s="53" t="s">
        <v>27</v>
      </c>
      <c r="I7" s="53"/>
      <c r="J7" s="53" t="s">
        <v>28</v>
      </c>
    </row>
    <row r="8" spans="1:10" ht="24" customHeight="1">
      <c r="B8" s="54"/>
      <c r="C8" s="51"/>
      <c r="D8" s="53" t="s">
        <v>29</v>
      </c>
      <c r="E8" s="53"/>
      <c r="F8" s="55"/>
      <c r="G8" s="53"/>
      <c r="H8" s="53" t="s">
        <v>29</v>
      </c>
      <c r="I8" s="53"/>
      <c r="J8" s="55"/>
    </row>
    <row r="9" spans="1:10" ht="24" customHeight="1">
      <c r="A9" s="56" t="s">
        <v>11</v>
      </c>
      <c r="B9" s="57"/>
    </row>
    <row r="10" spans="1:10" ht="24" customHeight="1">
      <c r="A10" s="56" t="s">
        <v>59</v>
      </c>
      <c r="B10" s="57"/>
    </row>
    <row r="11" spans="1:10" ht="24" customHeight="1">
      <c r="A11" s="49" t="s">
        <v>31</v>
      </c>
      <c r="B11" s="57"/>
      <c r="C11" s="57"/>
      <c r="D11" s="43">
        <v>1256895298</v>
      </c>
      <c r="E11" s="43"/>
      <c r="F11" s="43">
        <v>763159080</v>
      </c>
      <c r="G11" s="43"/>
      <c r="H11" s="43">
        <v>940446892</v>
      </c>
      <c r="I11" s="43"/>
      <c r="J11" s="43">
        <v>436053472</v>
      </c>
    </row>
    <row r="12" spans="1:10" ht="24" customHeight="1">
      <c r="A12" s="49" t="s">
        <v>57</v>
      </c>
      <c r="B12" s="57"/>
      <c r="C12" s="57"/>
      <c r="D12" s="43">
        <v>8007704</v>
      </c>
      <c r="E12" s="43"/>
      <c r="F12" s="43">
        <v>2565739</v>
      </c>
      <c r="G12" s="43"/>
      <c r="H12" s="59">
        <v>0</v>
      </c>
      <c r="I12" s="43"/>
      <c r="J12" s="59">
        <v>0</v>
      </c>
    </row>
    <row r="13" spans="1:10" ht="24" customHeight="1">
      <c r="A13" s="49" t="s">
        <v>116</v>
      </c>
      <c r="B13" s="57">
        <v>3</v>
      </c>
      <c r="C13" s="57"/>
      <c r="D13" s="43">
        <v>3036659030</v>
      </c>
      <c r="E13" s="43"/>
      <c r="F13" s="43">
        <v>117424090</v>
      </c>
      <c r="G13" s="43"/>
      <c r="H13" s="59">
        <v>3036659030</v>
      </c>
      <c r="I13" s="43"/>
      <c r="J13" s="59">
        <v>39584090</v>
      </c>
    </row>
    <row r="14" spans="1:10" ht="24" customHeight="1">
      <c r="A14" s="49" t="s">
        <v>110</v>
      </c>
      <c r="B14" s="57">
        <v>13</v>
      </c>
      <c r="C14" s="57"/>
      <c r="D14" s="43">
        <v>68850000</v>
      </c>
      <c r="E14" s="43"/>
      <c r="F14" s="43">
        <v>68850000</v>
      </c>
      <c r="G14" s="43"/>
      <c r="H14" s="59">
        <v>1095850000</v>
      </c>
      <c r="I14" s="43"/>
      <c r="J14" s="59">
        <v>368850000</v>
      </c>
    </row>
    <row r="15" spans="1:10" ht="24" customHeight="1">
      <c r="A15" s="49" t="s">
        <v>58</v>
      </c>
      <c r="B15" s="57">
        <v>4</v>
      </c>
      <c r="C15" s="57"/>
      <c r="D15" s="43">
        <v>1191530616</v>
      </c>
      <c r="E15" s="43"/>
      <c r="F15" s="43">
        <v>6170239463</v>
      </c>
      <c r="G15" s="43"/>
      <c r="H15" s="43">
        <v>1153627813</v>
      </c>
      <c r="I15" s="43"/>
      <c r="J15" s="43">
        <v>6170239463</v>
      </c>
    </row>
    <row r="16" spans="1:10" ht="24" customHeight="1">
      <c r="A16" s="49" t="s">
        <v>34</v>
      </c>
      <c r="B16" s="57"/>
      <c r="C16" s="60"/>
      <c r="D16" s="43">
        <v>95488014</v>
      </c>
      <c r="E16" s="43"/>
      <c r="F16" s="43">
        <v>1588014</v>
      </c>
      <c r="G16" s="43"/>
      <c r="H16" s="43">
        <v>688014</v>
      </c>
      <c r="I16" s="43"/>
      <c r="J16" s="43">
        <v>688014</v>
      </c>
    </row>
    <row r="17" spans="1:10" ht="24" customHeight="1">
      <c r="A17" s="49" t="s">
        <v>124</v>
      </c>
      <c r="B17" s="57"/>
      <c r="C17" s="60"/>
      <c r="D17" s="43">
        <v>20949927</v>
      </c>
      <c r="E17" s="43"/>
      <c r="F17" s="43">
        <v>9368261</v>
      </c>
      <c r="G17" s="43"/>
      <c r="H17" s="43">
        <v>0</v>
      </c>
      <c r="I17" s="43"/>
      <c r="J17" s="43">
        <v>0</v>
      </c>
    </row>
    <row r="18" spans="1:10" ht="24" customHeight="1">
      <c r="A18" s="49" t="s">
        <v>69</v>
      </c>
      <c r="B18" s="57"/>
      <c r="C18" s="60"/>
      <c r="D18" s="43">
        <v>154412369</v>
      </c>
      <c r="E18" s="43"/>
      <c r="F18" s="43">
        <v>66157246</v>
      </c>
      <c r="G18" s="43"/>
      <c r="H18" s="43">
        <v>80289809</v>
      </c>
      <c r="I18" s="43"/>
      <c r="J18" s="43">
        <v>19908158</v>
      </c>
    </row>
    <row r="19" spans="1:10" ht="24" customHeight="1">
      <c r="A19" s="47" t="s">
        <v>70</v>
      </c>
      <c r="B19" s="61"/>
      <c r="D19" s="62">
        <f>SUM(D11:D18)</f>
        <v>5832792958</v>
      </c>
      <c r="E19" s="43"/>
      <c r="F19" s="62">
        <f>SUM(F11:F18)</f>
        <v>7199351893</v>
      </c>
      <c r="G19" s="43"/>
      <c r="H19" s="62">
        <f>SUM(H11:H18)</f>
        <v>6307561558</v>
      </c>
      <c r="I19" s="43"/>
      <c r="J19" s="62">
        <f>SUM(J11:J18)</f>
        <v>7035323197</v>
      </c>
    </row>
    <row r="20" spans="1:10" ht="24" customHeight="1">
      <c r="A20" s="47" t="s">
        <v>60</v>
      </c>
      <c r="B20" s="57"/>
      <c r="D20" s="42"/>
      <c r="E20" s="63"/>
      <c r="F20" s="42"/>
      <c r="G20" s="42"/>
      <c r="H20" s="42"/>
      <c r="I20" s="63"/>
      <c r="J20" s="42"/>
    </row>
    <row r="21" spans="1:10" ht="24" customHeight="1">
      <c r="A21" s="49" t="s">
        <v>153</v>
      </c>
      <c r="B21" s="57">
        <v>14</v>
      </c>
      <c r="D21" s="42">
        <v>30385191</v>
      </c>
      <c r="E21" s="63"/>
      <c r="F21" s="42">
        <v>30238553</v>
      </c>
      <c r="G21" s="42"/>
      <c r="H21" s="42">
        <v>200000</v>
      </c>
      <c r="I21" s="63"/>
      <c r="J21" s="42">
        <v>200000</v>
      </c>
    </row>
    <row r="22" spans="1:10" ht="24" customHeight="1">
      <c r="A22" s="49" t="s">
        <v>87</v>
      </c>
      <c r="B22" s="57">
        <v>5</v>
      </c>
      <c r="D22" s="42">
        <v>0</v>
      </c>
      <c r="E22" s="63"/>
      <c r="F22" s="42">
        <v>0</v>
      </c>
      <c r="G22" s="42"/>
      <c r="H22" s="42">
        <v>0</v>
      </c>
      <c r="I22" s="63"/>
      <c r="J22" s="42">
        <v>0</v>
      </c>
    </row>
    <row r="23" spans="1:10" ht="24" customHeight="1">
      <c r="A23" s="49" t="s">
        <v>117</v>
      </c>
      <c r="B23" s="57">
        <v>6</v>
      </c>
      <c r="D23" s="42">
        <v>1122080555</v>
      </c>
      <c r="E23" s="63"/>
      <c r="F23" s="42">
        <v>287129331</v>
      </c>
      <c r="G23" s="42"/>
      <c r="H23" s="42">
        <v>0</v>
      </c>
      <c r="I23" s="63"/>
      <c r="J23" s="42">
        <v>0</v>
      </c>
    </row>
    <row r="24" spans="1:10" ht="24" customHeight="1">
      <c r="A24" s="49" t="s">
        <v>61</v>
      </c>
      <c r="B24" s="57">
        <v>4</v>
      </c>
      <c r="D24" s="42">
        <v>2477053267</v>
      </c>
      <c r="E24" s="63"/>
      <c r="F24" s="42">
        <v>1319853765</v>
      </c>
      <c r="G24" s="42"/>
      <c r="H24" s="42">
        <v>2477053175</v>
      </c>
      <c r="I24" s="63"/>
      <c r="J24" s="42">
        <v>1319853673</v>
      </c>
    </row>
    <row r="25" spans="1:10" ht="24" customHeight="1">
      <c r="A25" s="49" t="s">
        <v>32</v>
      </c>
      <c r="B25" s="57">
        <v>8</v>
      </c>
      <c r="D25" s="42">
        <v>1667260003</v>
      </c>
      <c r="E25" s="63"/>
      <c r="F25" s="42">
        <v>1603937588</v>
      </c>
      <c r="G25" s="42"/>
      <c r="H25" s="42">
        <v>2212079872</v>
      </c>
      <c r="I25" s="63"/>
      <c r="J25" s="42">
        <v>2233666164</v>
      </c>
    </row>
    <row r="26" spans="1:10" ht="24" customHeight="1">
      <c r="A26" s="49" t="s">
        <v>152</v>
      </c>
      <c r="B26" s="57">
        <v>13</v>
      </c>
      <c r="D26" s="42">
        <v>0</v>
      </c>
      <c r="E26" s="63"/>
      <c r="F26" s="42">
        <v>0</v>
      </c>
      <c r="G26" s="42"/>
      <c r="H26" s="42">
        <v>0</v>
      </c>
      <c r="I26" s="63"/>
      <c r="J26" s="42">
        <v>235000000</v>
      </c>
    </row>
    <row r="27" spans="1:10" ht="24" customHeight="1">
      <c r="A27" s="49" t="s">
        <v>33</v>
      </c>
      <c r="B27" s="57"/>
      <c r="D27" s="42">
        <v>73240751</v>
      </c>
      <c r="E27" s="63"/>
      <c r="F27" s="42">
        <v>85638472</v>
      </c>
      <c r="G27" s="42"/>
      <c r="H27" s="42">
        <v>35845610</v>
      </c>
      <c r="I27" s="63"/>
      <c r="J27" s="42">
        <v>28886950</v>
      </c>
    </row>
    <row r="28" spans="1:10" ht="24" customHeight="1">
      <c r="A28" s="49" t="s">
        <v>118</v>
      </c>
      <c r="B28" s="57">
        <v>9</v>
      </c>
      <c r="D28" s="42">
        <v>287630273</v>
      </c>
      <c r="E28" s="63"/>
      <c r="F28" s="42">
        <v>268088736</v>
      </c>
      <c r="G28" s="42"/>
      <c r="H28" s="42">
        <v>3904628</v>
      </c>
      <c r="I28" s="63"/>
      <c r="J28" s="42">
        <v>2879381</v>
      </c>
    </row>
    <row r="29" spans="1:10" ht="24" customHeight="1">
      <c r="A29" s="49" t="s">
        <v>26</v>
      </c>
      <c r="B29" s="64"/>
      <c r="D29" s="42">
        <v>29734066</v>
      </c>
      <c r="E29" s="63"/>
      <c r="F29" s="42">
        <v>52858080</v>
      </c>
      <c r="G29" s="42"/>
      <c r="H29" s="42">
        <v>7015903</v>
      </c>
      <c r="I29" s="63"/>
      <c r="J29" s="42">
        <v>30139917</v>
      </c>
    </row>
    <row r="30" spans="1:10" ht="24" customHeight="1">
      <c r="A30" s="49" t="s">
        <v>62</v>
      </c>
      <c r="B30" s="57"/>
      <c r="D30" s="42">
        <v>15627667</v>
      </c>
      <c r="E30" s="63"/>
      <c r="F30" s="42">
        <v>15960674</v>
      </c>
      <c r="G30" s="42"/>
      <c r="H30" s="42">
        <v>29301080</v>
      </c>
      <c r="I30" s="63"/>
      <c r="J30" s="42">
        <v>50100099</v>
      </c>
    </row>
    <row r="31" spans="1:10" ht="24" customHeight="1">
      <c r="A31" s="47" t="s">
        <v>63</v>
      </c>
      <c r="B31" s="57"/>
      <c r="D31" s="65">
        <f>SUM(D21:D30)</f>
        <v>5703011773</v>
      </c>
      <c r="E31" s="63"/>
      <c r="F31" s="65">
        <f>SUM(F21:F30)</f>
        <v>3663705199</v>
      </c>
      <c r="G31" s="42"/>
      <c r="H31" s="65">
        <f>SUM(H21:H30)</f>
        <v>4765400268</v>
      </c>
      <c r="I31" s="63"/>
      <c r="J31" s="65">
        <f>SUM(J21:J30)</f>
        <v>3900726184</v>
      </c>
    </row>
    <row r="32" spans="1:10" ht="24" customHeight="1" thickBot="1">
      <c r="A32" s="47" t="s">
        <v>1</v>
      </c>
      <c r="B32" s="57"/>
      <c r="D32" s="66">
        <f>SUM(D19,D31)</f>
        <v>11535804731</v>
      </c>
      <c r="E32" s="63"/>
      <c r="F32" s="66">
        <f>SUM(F19,F31)</f>
        <v>10863057092</v>
      </c>
      <c r="G32" s="42"/>
      <c r="H32" s="66">
        <f>SUM(H19,H31)</f>
        <v>11072961826</v>
      </c>
      <c r="I32" s="63"/>
      <c r="J32" s="66">
        <f>SUM(J19,J31)</f>
        <v>10936049381</v>
      </c>
    </row>
    <row r="33" spans="1:10" ht="24" customHeight="1" thickTop="1">
      <c r="B33" s="57"/>
      <c r="D33" s="67"/>
      <c r="F33" s="67"/>
      <c r="G33" s="67"/>
      <c r="H33" s="67"/>
      <c r="J33" s="67"/>
    </row>
    <row r="34" spans="1:10" ht="24" customHeight="1">
      <c r="A34" s="46" t="s">
        <v>2</v>
      </c>
      <c r="B34" s="57"/>
    </row>
    <row r="35" spans="1:10" ht="24" customHeight="1">
      <c r="A35" s="44" t="s">
        <v>109</v>
      </c>
      <c r="B35" s="44"/>
      <c r="C35" s="44"/>
      <c r="D35" s="44"/>
      <c r="E35" s="44"/>
      <c r="F35" s="44"/>
      <c r="G35" s="44"/>
      <c r="H35" s="45"/>
      <c r="I35" s="45"/>
      <c r="J35" s="45"/>
    </row>
    <row r="36" spans="1:10" ht="24" customHeight="1">
      <c r="A36" s="44" t="s">
        <v>16</v>
      </c>
      <c r="B36" s="44"/>
      <c r="C36" s="44"/>
      <c r="D36" s="47"/>
      <c r="E36" s="44"/>
      <c r="F36" s="44"/>
      <c r="G36" s="44"/>
      <c r="H36" s="45"/>
      <c r="I36" s="45"/>
      <c r="J36" s="45"/>
    </row>
    <row r="37" spans="1:10" ht="24" customHeight="1">
      <c r="A37" s="44" t="s">
        <v>201</v>
      </c>
      <c r="B37" s="44"/>
      <c r="C37" s="44"/>
      <c r="D37" s="44"/>
      <c r="E37" s="44"/>
      <c r="F37" s="44"/>
      <c r="G37" s="44"/>
      <c r="H37" s="45"/>
      <c r="I37" s="45"/>
      <c r="J37" s="45"/>
    </row>
    <row r="38" spans="1:10" ht="24" customHeight="1">
      <c r="A38" s="114" t="s">
        <v>84</v>
      </c>
      <c r="B38" s="114"/>
      <c r="C38" s="114"/>
      <c r="D38" s="114"/>
      <c r="E38" s="114"/>
      <c r="F38" s="114"/>
      <c r="G38" s="114"/>
      <c r="H38" s="114"/>
      <c r="I38" s="114"/>
      <c r="J38" s="114"/>
    </row>
    <row r="39" spans="1:10" ht="24" customHeight="1">
      <c r="A39" s="48"/>
      <c r="B39" s="49"/>
      <c r="C39" s="48"/>
      <c r="D39" s="115" t="s">
        <v>14</v>
      </c>
      <c r="E39" s="115"/>
      <c r="F39" s="115"/>
      <c r="H39" s="115" t="s">
        <v>10</v>
      </c>
      <c r="I39" s="115"/>
      <c r="J39" s="115"/>
    </row>
    <row r="40" spans="1:10" ht="24" customHeight="1">
      <c r="B40" s="50" t="s">
        <v>0</v>
      </c>
      <c r="C40" s="51"/>
      <c r="D40" s="52" t="s">
        <v>202</v>
      </c>
      <c r="E40" s="53"/>
      <c r="F40" s="52" t="s">
        <v>156</v>
      </c>
      <c r="G40" s="53"/>
      <c r="H40" s="52" t="s">
        <v>202</v>
      </c>
      <c r="I40" s="53"/>
      <c r="J40" s="52" t="s">
        <v>156</v>
      </c>
    </row>
    <row r="41" spans="1:10" ht="24" customHeight="1">
      <c r="B41" s="54"/>
      <c r="C41" s="51"/>
      <c r="D41" s="53" t="s">
        <v>27</v>
      </c>
      <c r="E41" s="53"/>
      <c r="F41" s="53" t="s">
        <v>28</v>
      </c>
      <c r="G41" s="53"/>
      <c r="H41" s="53" t="s">
        <v>27</v>
      </c>
      <c r="I41" s="53"/>
      <c r="J41" s="53" t="s">
        <v>28</v>
      </c>
    </row>
    <row r="42" spans="1:10" ht="24" customHeight="1">
      <c r="B42" s="54"/>
      <c r="C42" s="51"/>
      <c r="D42" s="53" t="s">
        <v>29</v>
      </c>
      <c r="E42" s="53"/>
      <c r="F42" s="55"/>
      <c r="G42" s="53"/>
      <c r="H42" s="53" t="s">
        <v>29</v>
      </c>
      <c r="I42" s="53"/>
      <c r="J42" s="55"/>
    </row>
    <row r="43" spans="1:10" ht="24" customHeight="1">
      <c r="A43" s="56" t="s">
        <v>78</v>
      </c>
      <c r="B43" s="54"/>
      <c r="C43" s="54"/>
      <c r="D43" s="67"/>
      <c r="E43" s="67"/>
      <c r="F43" s="67"/>
      <c r="G43" s="67"/>
      <c r="H43" s="67"/>
      <c r="I43" s="67"/>
      <c r="J43" s="67"/>
    </row>
    <row r="44" spans="1:10" ht="24" customHeight="1">
      <c r="A44" s="56" t="s">
        <v>64</v>
      </c>
      <c r="B44" s="57"/>
      <c r="C44" s="54"/>
      <c r="D44" s="42"/>
      <c r="E44" s="42"/>
      <c r="F44" s="42"/>
      <c r="G44" s="42"/>
      <c r="H44" s="42"/>
      <c r="I44" s="67"/>
      <c r="J44" s="42"/>
    </row>
    <row r="45" spans="1:10" ht="24" customHeight="1">
      <c r="A45" s="49" t="s">
        <v>65</v>
      </c>
      <c r="B45" s="57"/>
      <c r="C45" s="57"/>
      <c r="D45" s="43">
        <v>495465927</v>
      </c>
      <c r="E45" s="43"/>
      <c r="F45" s="43">
        <v>61895057</v>
      </c>
      <c r="G45" s="43"/>
      <c r="H45" s="43">
        <v>0</v>
      </c>
      <c r="I45" s="43"/>
      <c r="J45" s="43">
        <v>61881966</v>
      </c>
    </row>
    <row r="46" spans="1:10" ht="24" customHeight="1">
      <c r="A46" s="49" t="s">
        <v>119</v>
      </c>
      <c r="B46" s="57"/>
      <c r="C46" s="57"/>
      <c r="D46" s="43">
        <v>14007897</v>
      </c>
      <c r="E46" s="43"/>
      <c r="F46" s="43">
        <v>13041720</v>
      </c>
      <c r="G46" s="43"/>
      <c r="H46" s="43">
        <v>13704334</v>
      </c>
      <c r="I46" s="43"/>
      <c r="J46" s="43">
        <v>13356986</v>
      </c>
    </row>
    <row r="47" spans="1:10" ht="24" customHeight="1">
      <c r="A47" s="49" t="s">
        <v>71</v>
      </c>
      <c r="B47" s="57"/>
      <c r="C47" s="57"/>
      <c r="D47" s="43">
        <v>168756986</v>
      </c>
      <c r="E47" s="43"/>
      <c r="F47" s="43">
        <v>43830052</v>
      </c>
      <c r="G47" s="43"/>
      <c r="H47" s="43">
        <v>141139094</v>
      </c>
      <c r="I47" s="43"/>
      <c r="J47" s="43">
        <v>24263779</v>
      </c>
    </row>
    <row r="48" spans="1:10" ht="24" customHeight="1">
      <c r="A48" s="56" t="s">
        <v>72</v>
      </c>
      <c r="B48" s="57"/>
      <c r="C48" s="57"/>
      <c r="D48" s="62">
        <f>SUM(D45:D47)</f>
        <v>678230810</v>
      </c>
      <c r="E48" s="43"/>
      <c r="F48" s="62">
        <f>SUM(F45:F47)</f>
        <v>118766829</v>
      </c>
      <c r="G48" s="43"/>
      <c r="H48" s="62">
        <f>SUM(H45:H47)</f>
        <v>154843428</v>
      </c>
      <c r="I48" s="43"/>
      <c r="J48" s="62">
        <f>SUM(J45:J47)</f>
        <v>99502731</v>
      </c>
    </row>
    <row r="49" spans="1:13" ht="24" customHeight="1">
      <c r="A49" s="56" t="s">
        <v>66</v>
      </c>
      <c r="B49" s="57"/>
      <c r="C49" s="57"/>
      <c r="D49" s="43"/>
      <c r="E49" s="43"/>
      <c r="F49" s="43"/>
      <c r="G49" s="43"/>
      <c r="H49" s="43"/>
      <c r="I49" s="43"/>
      <c r="J49" s="43"/>
    </row>
    <row r="50" spans="1:13" ht="24" customHeight="1">
      <c r="A50" s="49" t="s">
        <v>120</v>
      </c>
      <c r="B50" s="57">
        <v>13</v>
      </c>
      <c r="C50" s="57"/>
      <c r="D50" s="43">
        <v>75000000</v>
      </c>
      <c r="E50" s="43"/>
      <c r="F50" s="43">
        <v>75000000</v>
      </c>
      <c r="G50" s="43"/>
      <c r="H50" s="43">
        <v>0</v>
      </c>
      <c r="I50" s="43"/>
      <c r="J50" s="43">
        <v>0</v>
      </c>
    </row>
    <row r="51" spans="1:13" ht="24" customHeight="1">
      <c r="A51" s="49" t="s">
        <v>121</v>
      </c>
      <c r="B51" s="57"/>
      <c r="C51" s="57"/>
      <c r="D51" s="43">
        <v>44655823</v>
      </c>
      <c r="E51" s="43"/>
      <c r="F51" s="43">
        <v>55608965</v>
      </c>
      <c r="G51" s="43"/>
      <c r="H51" s="43">
        <v>43815973</v>
      </c>
      <c r="I51" s="43"/>
      <c r="J51" s="43">
        <v>54168601</v>
      </c>
      <c r="K51" s="68"/>
      <c r="L51" s="69"/>
      <c r="M51" s="68"/>
    </row>
    <row r="52" spans="1:13" ht="24" customHeight="1">
      <c r="A52" s="49" t="s">
        <v>114</v>
      </c>
      <c r="B52" s="57"/>
      <c r="C52" s="57"/>
      <c r="D52" s="43">
        <v>11247388</v>
      </c>
      <c r="E52" s="43"/>
      <c r="F52" s="43">
        <v>7547750</v>
      </c>
      <c r="G52" s="43"/>
      <c r="H52" s="43">
        <v>6030379</v>
      </c>
      <c r="I52" s="43"/>
      <c r="J52" s="43">
        <v>4900852</v>
      </c>
    </row>
    <row r="53" spans="1:13" ht="24" customHeight="1">
      <c r="A53" s="49" t="s">
        <v>35</v>
      </c>
      <c r="B53" s="57"/>
      <c r="C53" s="57"/>
      <c r="D53" s="43">
        <v>148205819</v>
      </c>
      <c r="E53" s="43"/>
      <c r="F53" s="43">
        <v>148205819</v>
      </c>
      <c r="G53" s="43"/>
      <c r="H53" s="43">
        <v>0</v>
      </c>
      <c r="I53" s="43"/>
      <c r="J53" s="43">
        <v>0</v>
      </c>
    </row>
    <row r="54" spans="1:13" ht="24" customHeight="1">
      <c r="A54" s="49" t="s">
        <v>67</v>
      </c>
      <c r="B54" s="57"/>
      <c r="C54" s="57"/>
      <c r="D54" s="43">
        <v>14245794</v>
      </c>
      <c r="E54" s="43"/>
      <c r="F54" s="43">
        <v>18500708</v>
      </c>
      <c r="G54" s="43"/>
      <c r="H54" s="70">
        <v>6652756</v>
      </c>
      <c r="I54" s="43"/>
      <c r="J54" s="70">
        <v>6685820</v>
      </c>
    </row>
    <row r="55" spans="1:13" ht="24" customHeight="1">
      <c r="A55" s="47" t="s">
        <v>68</v>
      </c>
      <c r="B55" s="57"/>
      <c r="C55" s="57"/>
      <c r="D55" s="62">
        <f>SUM(D50:D54)</f>
        <v>293354824</v>
      </c>
      <c r="E55" s="43"/>
      <c r="F55" s="62">
        <f>SUM(F50:F54)</f>
        <v>304863242</v>
      </c>
      <c r="G55" s="43"/>
      <c r="H55" s="62">
        <f>SUM(H50:H54)</f>
        <v>56499108</v>
      </c>
      <c r="I55" s="43"/>
      <c r="J55" s="62">
        <f>SUM(J50:J54)</f>
        <v>65755273</v>
      </c>
    </row>
    <row r="56" spans="1:13" ht="24" customHeight="1">
      <c r="A56" s="47" t="s">
        <v>3</v>
      </c>
      <c r="C56" s="57"/>
      <c r="D56" s="62">
        <f>SUM(D48,D55)</f>
        <v>971585634</v>
      </c>
      <c r="E56" s="43"/>
      <c r="F56" s="62">
        <f>SUM(F48,F55)</f>
        <v>423630071</v>
      </c>
      <c r="G56" s="43"/>
      <c r="H56" s="62">
        <f>SUM(H48,H55)</f>
        <v>211342536</v>
      </c>
      <c r="I56" s="43"/>
      <c r="J56" s="62">
        <f>SUM(J48,J55)</f>
        <v>165258004</v>
      </c>
    </row>
    <row r="57" spans="1:13" ht="24" customHeight="1">
      <c r="A57" s="56" t="s">
        <v>77</v>
      </c>
      <c r="B57" s="64"/>
      <c r="C57" s="57"/>
      <c r="D57" s="43"/>
      <c r="E57" s="71"/>
      <c r="F57" s="43"/>
      <c r="G57" s="71"/>
      <c r="H57" s="43"/>
      <c r="I57" s="43"/>
      <c r="J57" s="43"/>
    </row>
    <row r="58" spans="1:13" ht="24" customHeight="1">
      <c r="A58" s="49" t="s">
        <v>12</v>
      </c>
      <c r="B58" s="57">
        <v>10</v>
      </c>
      <c r="C58" s="57"/>
      <c r="D58" s="43"/>
      <c r="E58" s="43"/>
      <c r="F58" s="43"/>
      <c r="G58" s="43"/>
      <c r="H58" s="43"/>
      <c r="I58" s="43"/>
      <c r="J58" s="43"/>
    </row>
    <row r="59" spans="1:13" ht="24" customHeight="1">
      <c r="A59" s="41" t="s">
        <v>125</v>
      </c>
      <c r="B59" s="57"/>
      <c r="C59" s="54"/>
      <c r="D59" s="43"/>
      <c r="E59" s="43"/>
      <c r="F59" s="43"/>
      <c r="G59" s="43"/>
      <c r="H59" s="43"/>
      <c r="I59" s="43"/>
      <c r="J59" s="43"/>
    </row>
    <row r="60" spans="1:13" ht="24" customHeight="1">
      <c r="A60" s="41" t="s">
        <v>220</v>
      </c>
      <c r="B60" s="57"/>
      <c r="C60" s="54"/>
      <c r="H60" s="46"/>
      <c r="I60" s="46"/>
      <c r="J60" s="46"/>
    </row>
    <row r="61" spans="1:13" ht="24" customHeight="1">
      <c r="A61" s="41" t="s">
        <v>230</v>
      </c>
      <c r="B61" s="57"/>
      <c r="C61" s="54"/>
      <c r="D61" s="43"/>
      <c r="E61" s="43"/>
      <c r="F61" s="43"/>
      <c r="G61" s="43"/>
      <c r="H61" s="43"/>
      <c r="I61" s="43"/>
      <c r="J61" s="43"/>
    </row>
    <row r="62" spans="1:13" ht="24" customHeight="1" thickBot="1">
      <c r="A62" s="41" t="s">
        <v>150</v>
      </c>
      <c r="B62" s="57"/>
      <c r="C62" s="54"/>
      <c r="D62" s="40">
        <v>5373537360</v>
      </c>
      <c r="E62" s="43"/>
      <c r="F62" s="40">
        <v>5129173403</v>
      </c>
      <c r="G62" s="43"/>
      <c r="H62" s="40">
        <v>5373537360</v>
      </c>
      <c r="I62" s="43"/>
      <c r="J62" s="40">
        <v>5129173403</v>
      </c>
    </row>
    <row r="63" spans="1:13" ht="24" customHeight="1" thickTop="1">
      <c r="A63" s="41" t="s">
        <v>126</v>
      </c>
      <c r="B63" s="72"/>
      <c r="C63" s="54"/>
      <c r="D63" s="43"/>
      <c r="E63" s="43"/>
      <c r="F63" s="43"/>
      <c r="G63" s="43"/>
      <c r="H63" s="43"/>
      <c r="I63" s="43"/>
      <c r="J63" s="43"/>
    </row>
    <row r="64" spans="1:13" ht="24" customHeight="1">
      <c r="A64" s="41" t="s">
        <v>192</v>
      </c>
      <c r="B64" s="72"/>
      <c r="C64" s="54"/>
      <c r="E64" s="43"/>
      <c r="G64" s="43"/>
      <c r="H64" s="46"/>
      <c r="I64" s="43"/>
      <c r="J64" s="46"/>
    </row>
    <row r="65" spans="1:11" ht="24" customHeight="1">
      <c r="A65" s="41" t="s">
        <v>160</v>
      </c>
      <c r="B65" s="72"/>
      <c r="C65" s="54"/>
      <c r="G65" s="43"/>
      <c r="H65" s="46"/>
      <c r="I65" s="43"/>
      <c r="J65" s="46"/>
    </row>
    <row r="66" spans="1:11" ht="24" customHeight="1">
      <c r="A66" s="41" t="s">
        <v>150</v>
      </c>
      <c r="B66" s="72"/>
      <c r="C66" s="54"/>
      <c r="D66" s="43">
        <v>4688777772</v>
      </c>
      <c r="E66" s="43"/>
      <c r="F66" s="43">
        <v>4680674292</v>
      </c>
      <c r="G66" s="43"/>
      <c r="H66" s="43">
        <f>'the company only'!E26</f>
        <v>4688777772</v>
      </c>
      <c r="I66" s="43"/>
      <c r="J66" s="43">
        <v>4680674292</v>
      </c>
    </row>
    <row r="67" spans="1:11" ht="24" customHeight="1">
      <c r="A67" s="49" t="s">
        <v>9</v>
      </c>
      <c r="B67" s="57"/>
      <c r="C67" s="54"/>
      <c r="D67" s="43">
        <v>6140484007</v>
      </c>
      <c r="E67" s="43"/>
      <c r="F67" s="43">
        <v>6135378815</v>
      </c>
      <c r="G67" s="43"/>
      <c r="H67" s="43">
        <f>'the company only'!G26</f>
        <v>6140484007</v>
      </c>
      <c r="I67" s="43"/>
      <c r="J67" s="43">
        <v>6135378815</v>
      </c>
    </row>
    <row r="68" spans="1:11" ht="24" customHeight="1">
      <c r="A68" s="49" t="s">
        <v>36</v>
      </c>
      <c r="B68" s="61"/>
      <c r="C68" s="54"/>
      <c r="D68" s="43"/>
      <c r="E68" s="43"/>
      <c r="F68" s="43"/>
      <c r="G68" s="43"/>
      <c r="H68" s="43"/>
      <c r="I68" s="43"/>
      <c r="J68" s="43"/>
    </row>
    <row r="69" spans="1:11" ht="24" customHeight="1">
      <c r="A69" s="41" t="s">
        <v>158</v>
      </c>
      <c r="B69" s="57"/>
      <c r="C69" s="54"/>
      <c r="D69" s="43"/>
      <c r="E69" s="43"/>
      <c r="H69" s="46"/>
      <c r="I69" s="46"/>
      <c r="J69" s="46"/>
    </row>
    <row r="70" spans="1:11" ht="24" customHeight="1">
      <c r="A70" s="41" t="s">
        <v>159</v>
      </c>
      <c r="B70" s="57"/>
      <c r="C70" s="54"/>
      <c r="D70" s="43">
        <v>113858924</v>
      </c>
      <c r="E70" s="43"/>
      <c r="F70" s="43">
        <v>113858924</v>
      </c>
      <c r="G70" s="43"/>
      <c r="H70" s="43">
        <f>'the company only'!I26</f>
        <v>113858924</v>
      </c>
      <c r="I70" s="43"/>
      <c r="J70" s="43">
        <v>113858924</v>
      </c>
    </row>
    <row r="71" spans="1:11" ht="24" customHeight="1">
      <c r="A71" s="41" t="s">
        <v>73</v>
      </c>
      <c r="B71" s="64"/>
      <c r="C71" s="57"/>
      <c r="D71" s="43">
        <v>-99652239</v>
      </c>
      <c r="E71" s="71"/>
      <c r="F71" s="43">
        <v>-171602394</v>
      </c>
      <c r="G71" s="71"/>
      <c r="H71" s="43">
        <f>'the company only'!K26</f>
        <v>145130275</v>
      </c>
      <c r="I71" s="43"/>
      <c r="J71" s="43">
        <v>107235376</v>
      </c>
    </row>
    <row r="72" spans="1:11" ht="24" customHeight="1">
      <c r="A72" s="41" t="s">
        <v>111</v>
      </c>
      <c r="B72" s="61"/>
      <c r="C72" s="57"/>
      <c r="D72" s="43"/>
      <c r="E72" s="71"/>
      <c r="F72" s="43"/>
      <c r="H72" s="46"/>
      <c r="I72" s="46"/>
      <c r="J72" s="46"/>
    </row>
    <row r="73" spans="1:11" ht="24" customHeight="1">
      <c r="A73" s="41" t="s">
        <v>112</v>
      </c>
      <c r="B73" s="72"/>
      <c r="C73" s="54"/>
      <c r="D73" s="43">
        <v>-4560072</v>
      </c>
      <c r="E73" s="43"/>
      <c r="F73" s="43">
        <v>-4560072</v>
      </c>
      <c r="G73" s="71"/>
      <c r="H73" s="43">
        <v>0</v>
      </c>
      <c r="I73" s="43"/>
      <c r="J73" s="43">
        <v>0</v>
      </c>
    </row>
    <row r="74" spans="1:11" ht="24" customHeight="1">
      <c r="A74" s="41" t="s">
        <v>17</v>
      </c>
      <c r="B74" s="73"/>
      <c r="C74" s="57"/>
      <c r="D74" s="43">
        <v>-274689295</v>
      </c>
      <c r="E74" s="71"/>
      <c r="F74" s="70">
        <v>-314322544</v>
      </c>
      <c r="G74" s="71"/>
      <c r="H74" s="70">
        <v>-226631688</v>
      </c>
      <c r="I74" s="43"/>
      <c r="J74" s="70">
        <v>-266356030</v>
      </c>
    </row>
    <row r="75" spans="1:11" ht="24" customHeight="1">
      <c r="A75" s="47" t="s">
        <v>79</v>
      </c>
      <c r="B75" s="73"/>
      <c r="D75" s="62">
        <f>SUM(D66:D74)</f>
        <v>10564219097</v>
      </c>
      <c r="E75" s="43"/>
      <c r="F75" s="62">
        <f>SUM(F66:F74)</f>
        <v>10439427021</v>
      </c>
      <c r="G75" s="43"/>
      <c r="H75" s="62">
        <f>SUM(H66:H74)</f>
        <v>10861619290</v>
      </c>
      <c r="I75" s="43"/>
      <c r="J75" s="62">
        <f>SUM(J66:J74)</f>
        <v>10770791377</v>
      </c>
    </row>
    <row r="76" spans="1:11" ht="24" customHeight="1" thickBot="1">
      <c r="A76" s="47" t="s">
        <v>80</v>
      </c>
      <c r="B76" s="72"/>
      <c r="C76" s="54"/>
      <c r="D76" s="74">
        <f>SUM(D56,D75)</f>
        <v>11535804731</v>
      </c>
      <c r="E76" s="43"/>
      <c r="F76" s="74">
        <f>SUM(F56,F75)</f>
        <v>10863057092</v>
      </c>
      <c r="G76" s="43"/>
      <c r="H76" s="74">
        <f>SUM(H56,H75)</f>
        <v>11072961826</v>
      </c>
      <c r="I76" s="43"/>
      <c r="J76" s="74">
        <f>SUM(J56,J75)</f>
        <v>10936049381</v>
      </c>
    </row>
    <row r="77" spans="1:11" ht="24" customHeight="1" thickTop="1">
      <c r="D77" s="108">
        <f>D76-D32</f>
        <v>0</v>
      </c>
      <c r="E77" s="108"/>
      <c r="F77" s="108">
        <f>F76-F32</f>
        <v>0</v>
      </c>
      <c r="G77" s="108"/>
      <c r="H77" s="108">
        <f>H76-H32</f>
        <v>0</v>
      </c>
      <c r="I77" s="108"/>
      <c r="J77" s="108">
        <f>J76-J32</f>
        <v>0</v>
      </c>
      <c r="K77" s="109"/>
    </row>
    <row r="78" spans="1:11" ht="24" customHeight="1">
      <c r="A78" s="46" t="s">
        <v>2</v>
      </c>
      <c r="D78" s="76"/>
      <c r="F78" s="76"/>
      <c r="H78" s="76"/>
      <c r="J78" s="76"/>
    </row>
  </sheetData>
  <mergeCells count="6">
    <mergeCell ref="A4:J4"/>
    <mergeCell ref="H5:J5"/>
    <mergeCell ref="D5:F5"/>
    <mergeCell ref="A38:J38"/>
    <mergeCell ref="D39:F39"/>
    <mergeCell ref="H39:J39"/>
  </mergeCells>
  <phoneticPr fontId="0" type="noConversion"/>
  <printOptions gridLinesSet="0"/>
  <pageMargins left="0.86614173228346458" right="0.19685039370078741" top="0.59055118110236227" bottom="0" header="0.19685039370078741" footer="0.19685039370078741"/>
  <pageSetup paperSize="9" scale="70" orientation="portrait" r:id="rId1"/>
  <headerFooter alignWithMargins="0"/>
  <rowBreaks count="1" manualBreakCount="1">
    <brk id="34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Y265"/>
  <sheetViews>
    <sheetView showGridLines="0" view="pageBreakPreview" topLeftCell="A127" zoomScale="70" zoomScaleNormal="80" zoomScaleSheetLayoutView="70" workbookViewId="0">
      <selection activeCell="H131" sqref="H131"/>
    </sheetView>
  </sheetViews>
  <sheetFormatPr defaultColWidth="9.109375" defaultRowHeight="24" customHeight="1"/>
  <cols>
    <col min="1" max="1" width="51.77734375" style="46" customWidth="1"/>
    <col min="2" max="2" width="8" style="46" customWidth="1"/>
    <col min="3" max="3" width="0.88671875" style="46" customWidth="1"/>
    <col min="4" max="4" width="14.88671875" style="46" customWidth="1"/>
    <col min="5" max="5" width="0.88671875" style="46" customWidth="1"/>
    <col min="6" max="6" width="15.88671875" style="46" bestFit="1" customWidth="1"/>
    <col min="7" max="7" width="0.88671875" style="46" customWidth="1"/>
    <col min="8" max="8" width="14.33203125" style="58" customWidth="1"/>
    <col min="9" max="9" width="0.88671875" style="58" customWidth="1"/>
    <col min="10" max="10" width="15.5546875" style="58" customWidth="1"/>
    <col min="11" max="11" width="0.5546875" style="58" customWidth="1"/>
    <col min="12" max="12" width="1.44140625" style="46" customWidth="1"/>
    <col min="13" max="13" width="14" style="46" customWidth="1"/>
    <col min="14" max="16" width="9.109375" style="46" bestFit="1"/>
    <col min="17" max="17" width="11.109375" style="46" bestFit="1" customWidth="1"/>
    <col min="18" max="18" width="9.109375" style="46"/>
    <col min="19" max="19" width="11.109375" style="46" bestFit="1" customWidth="1"/>
    <col min="20" max="25" width="9.109375" style="46" bestFit="1"/>
    <col min="26" max="246" width="9.109375" style="46"/>
    <col min="247" max="247" width="47.6640625" style="46" customWidth="1"/>
    <col min="248" max="248" width="8" style="46" customWidth="1"/>
    <col min="249" max="249" width="0.88671875" style="46" customWidth="1"/>
    <col min="250" max="250" width="14.88671875" style="46" customWidth="1"/>
    <col min="251" max="251" width="0.88671875" style="46" customWidth="1"/>
    <col min="252" max="252" width="15.88671875" style="46" bestFit="1" customWidth="1"/>
    <col min="253" max="253" width="0.88671875" style="46" customWidth="1"/>
    <col min="254" max="254" width="14.33203125" style="46" customWidth="1"/>
    <col min="255" max="255" width="0.88671875" style="46" customWidth="1"/>
    <col min="256" max="256" width="15.5546875" style="46" customWidth="1"/>
    <col min="257" max="257" width="0.5546875" style="46" customWidth="1"/>
    <col min="258" max="258" width="1.44140625" style="46" customWidth="1"/>
    <col min="259" max="259" width="14" style="46" customWidth="1"/>
    <col min="260" max="260" width="9.109375" style="46"/>
    <col min="261" max="261" width="11.109375" style="46" bestFit="1" customWidth="1"/>
    <col min="262" max="266" width="9.109375" style="46"/>
    <col min="267" max="267" width="12.5546875" style="46" bestFit="1" customWidth="1"/>
    <col min="268" max="268" width="9.109375" style="46" bestFit="1"/>
    <col min="269" max="269" width="13.88671875" style="46" bestFit="1" customWidth="1"/>
    <col min="270" max="272" width="9.109375" style="46" bestFit="1"/>
    <col min="273" max="273" width="11.109375" style="46" bestFit="1" customWidth="1"/>
    <col min="274" max="274" width="9.109375" style="46"/>
    <col min="275" max="275" width="11.109375" style="46" bestFit="1" customWidth="1"/>
    <col min="276" max="281" width="9.109375" style="46" bestFit="1"/>
    <col min="282" max="502" width="9.109375" style="46"/>
    <col min="503" max="503" width="47.6640625" style="46" customWidth="1"/>
    <col min="504" max="504" width="8" style="46" customWidth="1"/>
    <col min="505" max="505" width="0.88671875" style="46" customWidth="1"/>
    <col min="506" max="506" width="14.88671875" style="46" customWidth="1"/>
    <col min="507" max="507" width="0.88671875" style="46" customWidth="1"/>
    <col min="508" max="508" width="15.88671875" style="46" bestFit="1" customWidth="1"/>
    <col min="509" max="509" width="0.88671875" style="46" customWidth="1"/>
    <col min="510" max="510" width="14.33203125" style="46" customWidth="1"/>
    <col min="511" max="511" width="0.88671875" style="46" customWidth="1"/>
    <col min="512" max="512" width="15.5546875" style="46" customWidth="1"/>
    <col min="513" max="513" width="0.5546875" style="46" customWidth="1"/>
    <col min="514" max="514" width="1.44140625" style="46" customWidth="1"/>
    <col min="515" max="515" width="14" style="46" customWidth="1"/>
    <col min="516" max="516" width="9.109375" style="46"/>
    <col min="517" max="517" width="11.109375" style="46" bestFit="1" customWidth="1"/>
    <col min="518" max="522" width="9.109375" style="46"/>
    <col min="523" max="523" width="12.5546875" style="46" bestFit="1" customWidth="1"/>
    <col min="524" max="524" width="9.109375" style="46" bestFit="1"/>
    <col min="525" max="525" width="13.88671875" style="46" bestFit="1" customWidth="1"/>
    <col min="526" max="528" width="9.109375" style="46" bestFit="1"/>
    <col min="529" max="529" width="11.109375" style="46" bestFit="1" customWidth="1"/>
    <col min="530" max="530" width="9.109375" style="46"/>
    <col min="531" max="531" width="11.109375" style="46" bestFit="1" customWidth="1"/>
    <col min="532" max="537" width="9.109375" style="46" bestFit="1"/>
    <col min="538" max="758" width="9.109375" style="46"/>
    <col min="759" max="759" width="47.6640625" style="46" customWidth="1"/>
    <col min="760" max="760" width="8" style="46" customWidth="1"/>
    <col min="761" max="761" width="0.88671875" style="46" customWidth="1"/>
    <col min="762" max="762" width="14.88671875" style="46" customWidth="1"/>
    <col min="763" max="763" width="0.88671875" style="46" customWidth="1"/>
    <col min="764" max="764" width="15.88671875" style="46" bestFit="1" customWidth="1"/>
    <col min="765" max="765" width="0.88671875" style="46" customWidth="1"/>
    <col min="766" max="766" width="14.33203125" style="46" customWidth="1"/>
    <col min="767" max="767" width="0.88671875" style="46" customWidth="1"/>
    <col min="768" max="768" width="15.5546875" style="46" customWidth="1"/>
    <col min="769" max="769" width="0.5546875" style="46" customWidth="1"/>
    <col min="770" max="770" width="1.44140625" style="46" customWidth="1"/>
    <col min="771" max="771" width="14" style="46" customWidth="1"/>
    <col min="772" max="772" width="9.109375" style="46"/>
    <col min="773" max="773" width="11.109375" style="46" bestFit="1" customWidth="1"/>
    <col min="774" max="778" width="9.109375" style="46"/>
    <col min="779" max="779" width="12.5546875" style="46" bestFit="1" customWidth="1"/>
    <col min="780" max="780" width="9.109375" style="46" bestFit="1"/>
    <col min="781" max="781" width="13.88671875" style="46" bestFit="1" customWidth="1"/>
    <col min="782" max="784" width="9.109375" style="46" bestFit="1"/>
    <col min="785" max="785" width="11.109375" style="46" bestFit="1" customWidth="1"/>
    <col min="786" max="786" width="9.109375" style="46"/>
    <col min="787" max="787" width="11.109375" style="46" bestFit="1" customWidth="1"/>
    <col min="788" max="793" width="9.109375" style="46" bestFit="1"/>
    <col min="794" max="1014" width="9.109375" style="46"/>
    <col min="1015" max="1015" width="47.6640625" style="46" customWidth="1"/>
    <col min="1016" max="1016" width="8" style="46" customWidth="1"/>
    <col min="1017" max="1017" width="0.88671875" style="46" customWidth="1"/>
    <col min="1018" max="1018" width="14.88671875" style="46" customWidth="1"/>
    <col min="1019" max="1019" width="0.88671875" style="46" customWidth="1"/>
    <col min="1020" max="1020" width="15.88671875" style="46" bestFit="1" customWidth="1"/>
    <col min="1021" max="1021" width="0.88671875" style="46" customWidth="1"/>
    <col min="1022" max="1022" width="14.33203125" style="46" customWidth="1"/>
    <col min="1023" max="1023" width="0.88671875" style="46" customWidth="1"/>
    <col min="1024" max="1024" width="15.5546875" style="46" customWidth="1"/>
    <col min="1025" max="1025" width="0.5546875" style="46" customWidth="1"/>
    <col min="1026" max="1026" width="1.44140625" style="46" customWidth="1"/>
    <col min="1027" max="1027" width="14" style="46" customWidth="1"/>
    <col min="1028" max="1028" width="9.109375" style="46"/>
    <col min="1029" max="1029" width="11.109375" style="46" bestFit="1" customWidth="1"/>
    <col min="1030" max="1034" width="9.109375" style="46"/>
    <col min="1035" max="1035" width="12.5546875" style="46" bestFit="1" customWidth="1"/>
    <col min="1036" max="1036" width="9.109375" style="46" bestFit="1"/>
    <col min="1037" max="1037" width="13.88671875" style="46" bestFit="1" customWidth="1"/>
    <col min="1038" max="1040" width="9.109375" style="46" bestFit="1"/>
    <col min="1041" max="1041" width="11.109375" style="46" bestFit="1" customWidth="1"/>
    <col min="1042" max="1042" width="9.109375" style="46"/>
    <col min="1043" max="1043" width="11.109375" style="46" bestFit="1" customWidth="1"/>
    <col min="1044" max="1049" width="9.109375" style="46" bestFit="1"/>
    <col min="1050" max="1270" width="9.109375" style="46"/>
    <col min="1271" max="1271" width="47.6640625" style="46" customWidth="1"/>
    <col min="1272" max="1272" width="8" style="46" customWidth="1"/>
    <col min="1273" max="1273" width="0.88671875" style="46" customWidth="1"/>
    <col min="1274" max="1274" width="14.88671875" style="46" customWidth="1"/>
    <col min="1275" max="1275" width="0.88671875" style="46" customWidth="1"/>
    <col min="1276" max="1276" width="15.88671875" style="46" bestFit="1" customWidth="1"/>
    <col min="1277" max="1277" width="0.88671875" style="46" customWidth="1"/>
    <col min="1278" max="1278" width="14.33203125" style="46" customWidth="1"/>
    <col min="1279" max="1279" width="0.88671875" style="46" customWidth="1"/>
    <col min="1280" max="1280" width="15.5546875" style="46" customWidth="1"/>
    <col min="1281" max="1281" width="0.5546875" style="46" customWidth="1"/>
    <col min="1282" max="1282" width="1.44140625" style="46" customWidth="1"/>
    <col min="1283" max="1283" width="14" style="46" customWidth="1"/>
    <col min="1284" max="1284" width="9.109375" style="46"/>
    <col min="1285" max="1285" width="11.109375" style="46" bestFit="1" customWidth="1"/>
    <col min="1286" max="1290" width="9.109375" style="46"/>
    <col min="1291" max="1291" width="12.5546875" style="46" bestFit="1" customWidth="1"/>
    <col min="1292" max="1292" width="9.109375" style="46" bestFit="1"/>
    <col min="1293" max="1293" width="13.88671875" style="46" bestFit="1" customWidth="1"/>
    <col min="1294" max="1296" width="9.109375" style="46" bestFit="1"/>
    <col min="1297" max="1297" width="11.109375" style="46" bestFit="1" customWidth="1"/>
    <col min="1298" max="1298" width="9.109375" style="46"/>
    <col min="1299" max="1299" width="11.109375" style="46" bestFit="1" customWidth="1"/>
    <col min="1300" max="1305" width="9.109375" style="46" bestFit="1"/>
    <col min="1306" max="1526" width="9.109375" style="46"/>
    <col min="1527" max="1527" width="47.6640625" style="46" customWidth="1"/>
    <col min="1528" max="1528" width="8" style="46" customWidth="1"/>
    <col min="1529" max="1529" width="0.88671875" style="46" customWidth="1"/>
    <col min="1530" max="1530" width="14.88671875" style="46" customWidth="1"/>
    <col min="1531" max="1531" width="0.88671875" style="46" customWidth="1"/>
    <col min="1532" max="1532" width="15.88671875" style="46" bestFit="1" customWidth="1"/>
    <col min="1533" max="1533" width="0.88671875" style="46" customWidth="1"/>
    <col min="1534" max="1534" width="14.33203125" style="46" customWidth="1"/>
    <col min="1535" max="1535" width="0.88671875" style="46" customWidth="1"/>
    <col min="1536" max="1536" width="15.5546875" style="46" customWidth="1"/>
    <col min="1537" max="1537" width="0.5546875" style="46" customWidth="1"/>
    <col min="1538" max="1538" width="1.44140625" style="46" customWidth="1"/>
    <col min="1539" max="1539" width="14" style="46" customWidth="1"/>
    <col min="1540" max="1540" width="9.109375" style="46"/>
    <col min="1541" max="1541" width="11.109375" style="46" bestFit="1" customWidth="1"/>
    <col min="1542" max="1546" width="9.109375" style="46"/>
    <col min="1547" max="1547" width="12.5546875" style="46" bestFit="1" customWidth="1"/>
    <col min="1548" max="1548" width="9.109375" style="46" bestFit="1"/>
    <col min="1549" max="1549" width="13.88671875" style="46" bestFit="1" customWidth="1"/>
    <col min="1550" max="1552" width="9.109375" style="46" bestFit="1"/>
    <col min="1553" max="1553" width="11.109375" style="46" bestFit="1" customWidth="1"/>
    <col min="1554" max="1554" width="9.109375" style="46"/>
    <col min="1555" max="1555" width="11.109375" style="46" bestFit="1" customWidth="1"/>
    <col min="1556" max="1561" width="9.109375" style="46" bestFit="1"/>
    <col min="1562" max="1782" width="9.109375" style="46"/>
    <col min="1783" max="1783" width="47.6640625" style="46" customWidth="1"/>
    <col min="1784" max="1784" width="8" style="46" customWidth="1"/>
    <col min="1785" max="1785" width="0.88671875" style="46" customWidth="1"/>
    <col min="1786" max="1786" width="14.88671875" style="46" customWidth="1"/>
    <col min="1787" max="1787" width="0.88671875" style="46" customWidth="1"/>
    <col min="1788" max="1788" width="15.88671875" style="46" bestFit="1" customWidth="1"/>
    <col min="1789" max="1789" width="0.88671875" style="46" customWidth="1"/>
    <col min="1790" max="1790" width="14.33203125" style="46" customWidth="1"/>
    <col min="1791" max="1791" width="0.88671875" style="46" customWidth="1"/>
    <col min="1792" max="1792" width="15.5546875" style="46" customWidth="1"/>
    <col min="1793" max="1793" width="0.5546875" style="46" customWidth="1"/>
    <col min="1794" max="1794" width="1.44140625" style="46" customWidth="1"/>
    <col min="1795" max="1795" width="14" style="46" customWidth="1"/>
    <col min="1796" max="1796" width="9.109375" style="46"/>
    <col min="1797" max="1797" width="11.109375" style="46" bestFit="1" customWidth="1"/>
    <col min="1798" max="1802" width="9.109375" style="46"/>
    <col min="1803" max="1803" width="12.5546875" style="46" bestFit="1" customWidth="1"/>
    <col min="1804" max="1804" width="9.109375" style="46" bestFit="1"/>
    <col min="1805" max="1805" width="13.88671875" style="46" bestFit="1" customWidth="1"/>
    <col min="1806" max="1808" width="9.109375" style="46" bestFit="1"/>
    <col min="1809" max="1809" width="11.109375" style="46" bestFit="1" customWidth="1"/>
    <col min="1810" max="1810" width="9.109375" style="46"/>
    <col min="1811" max="1811" width="11.109375" style="46" bestFit="1" customWidth="1"/>
    <col min="1812" max="1817" width="9.109375" style="46" bestFit="1"/>
    <col min="1818" max="2038" width="9.109375" style="46"/>
    <col min="2039" max="2039" width="47.6640625" style="46" customWidth="1"/>
    <col min="2040" max="2040" width="8" style="46" customWidth="1"/>
    <col min="2041" max="2041" width="0.88671875" style="46" customWidth="1"/>
    <col min="2042" max="2042" width="14.88671875" style="46" customWidth="1"/>
    <col min="2043" max="2043" width="0.88671875" style="46" customWidth="1"/>
    <col min="2044" max="2044" width="15.88671875" style="46" bestFit="1" customWidth="1"/>
    <col min="2045" max="2045" width="0.88671875" style="46" customWidth="1"/>
    <col min="2046" max="2046" width="14.33203125" style="46" customWidth="1"/>
    <col min="2047" max="2047" width="0.88671875" style="46" customWidth="1"/>
    <col min="2048" max="2048" width="15.5546875" style="46" customWidth="1"/>
    <col min="2049" max="2049" width="0.5546875" style="46" customWidth="1"/>
    <col min="2050" max="2050" width="1.44140625" style="46" customWidth="1"/>
    <col min="2051" max="2051" width="14" style="46" customWidth="1"/>
    <col min="2052" max="2052" width="9.109375" style="46"/>
    <col min="2053" max="2053" width="11.109375" style="46" bestFit="1" customWidth="1"/>
    <col min="2054" max="2058" width="9.109375" style="46"/>
    <col min="2059" max="2059" width="12.5546875" style="46" bestFit="1" customWidth="1"/>
    <col min="2060" max="2060" width="9.109375" style="46" bestFit="1"/>
    <col min="2061" max="2061" width="13.88671875" style="46" bestFit="1" customWidth="1"/>
    <col min="2062" max="2064" width="9.109375" style="46" bestFit="1"/>
    <col min="2065" max="2065" width="11.109375" style="46" bestFit="1" customWidth="1"/>
    <col min="2066" max="2066" width="9.109375" style="46"/>
    <col min="2067" max="2067" width="11.109375" style="46" bestFit="1" customWidth="1"/>
    <col min="2068" max="2073" width="9.109375" style="46" bestFit="1"/>
    <col min="2074" max="2294" width="9.109375" style="46"/>
    <col min="2295" max="2295" width="47.6640625" style="46" customWidth="1"/>
    <col min="2296" max="2296" width="8" style="46" customWidth="1"/>
    <col min="2297" max="2297" width="0.88671875" style="46" customWidth="1"/>
    <col min="2298" max="2298" width="14.88671875" style="46" customWidth="1"/>
    <col min="2299" max="2299" width="0.88671875" style="46" customWidth="1"/>
    <col min="2300" max="2300" width="15.88671875" style="46" bestFit="1" customWidth="1"/>
    <col min="2301" max="2301" width="0.88671875" style="46" customWidth="1"/>
    <col min="2302" max="2302" width="14.33203125" style="46" customWidth="1"/>
    <col min="2303" max="2303" width="0.88671875" style="46" customWidth="1"/>
    <col min="2304" max="2304" width="15.5546875" style="46" customWidth="1"/>
    <col min="2305" max="2305" width="0.5546875" style="46" customWidth="1"/>
    <col min="2306" max="2306" width="1.44140625" style="46" customWidth="1"/>
    <col min="2307" max="2307" width="14" style="46" customWidth="1"/>
    <col min="2308" max="2308" width="9.109375" style="46"/>
    <col min="2309" max="2309" width="11.109375" style="46" bestFit="1" customWidth="1"/>
    <col min="2310" max="2314" width="9.109375" style="46"/>
    <col min="2315" max="2315" width="12.5546875" style="46" bestFit="1" customWidth="1"/>
    <col min="2316" max="2316" width="9.109375" style="46" bestFit="1"/>
    <col min="2317" max="2317" width="13.88671875" style="46" bestFit="1" customWidth="1"/>
    <col min="2318" max="2320" width="9.109375" style="46" bestFit="1"/>
    <col min="2321" max="2321" width="11.109375" style="46" bestFit="1" customWidth="1"/>
    <col min="2322" max="2322" width="9.109375" style="46"/>
    <col min="2323" max="2323" width="11.109375" style="46" bestFit="1" customWidth="1"/>
    <col min="2324" max="2329" width="9.109375" style="46" bestFit="1"/>
    <col min="2330" max="2550" width="9.109375" style="46"/>
    <col min="2551" max="2551" width="47.6640625" style="46" customWidth="1"/>
    <col min="2552" max="2552" width="8" style="46" customWidth="1"/>
    <col min="2553" max="2553" width="0.88671875" style="46" customWidth="1"/>
    <col min="2554" max="2554" width="14.88671875" style="46" customWidth="1"/>
    <col min="2555" max="2555" width="0.88671875" style="46" customWidth="1"/>
    <col min="2556" max="2556" width="15.88671875" style="46" bestFit="1" customWidth="1"/>
    <col min="2557" max="2557" width="0.88671875" style="46" customWidth="1"/>
    <col min="2558" max="2558" width="14.33203125" style="46" customWidth="1"/>
    <col min="2559" max="2559" width="0.88671875" style="46" customWidth="1"/>
    <col min="2560" max="2560" width="15.5546875" style="46" customWidth="1"/>
    <col min="2561" max="2561" width="0.5546875" style="46" customWidth="1"/>
    <col min="2562" max="2562" width="1.44140625" style="46" customWidth="1"/>
    <col min="2563" max="2563" width="14" style="46" customWidth="1"/>
    <col min="2564" max="2564" width="9.109375" style="46"/>
    <col min="2565" max="2565" width="11.109375" style="46" bestFit="1" customWidth="1"/>
    <col min="2566" max="2570" width="9.109375" style="46"/>
    <col min="2571" max="2571" width="12.5546875" style="46" bestFit="1" customWidth="1"/>
    <col min="2572" max="2572" width="9.109375" style="46" bestFit="1"/>
    <col min="2573" max="2573" width="13.88671875" style="46" bestFit="1" customWidth="1"/>
    <col min="2574" max="2576" width="9.109375" style="46" bestFit="1"/>
    <col min="2577" max="2577" width="11.109375" style="46" bestFit="1" customWidth="1"/>
    <col min="2578" max="2578" width="9.109375" style="46"/>
    <col min="2579" max="2579" width="11.109375" style="46" bestFit="1" customWidth="1"/>
    <col min="2580" max="2585" width="9.109375" style="46" bestFit="1"/>
    <col min="2586" max="2806" width="9.109375" style="46"/>
    <col min="2807" max="2807" width="47.6640625" style="46" customWidth="1"/>
    <col min="2808" max="2808" width="8" style="46" customWidth="1"/>
    <col min="2809" max="2809" width="0.88671875" style="46" customWidth="1"/>
    <col min="2810" max="2810" width="14.88671875" style="46" customWidth="1"/>
    <col min="2811" max="2811" width="0.88671875" style="46" customWidth="1"/>
    <col min="2812" max="2812" width="15.88671875" style="46" bestFit="1" customWidth="1"/>
    <col min="2813" max="2813" width="0.88671875" style="46" customWidth="1"/>
    <col min="2814" max="2814" width="14.33203125" style="46" customWidth="1"/>
    <col min="2815" max="2815" width="0.88671875" style="46" customWidth="1"/>
    <col min="2816" max="2816" width="15.5546875" style="46" customWidth="1"/>
    <col min="2817" max="2817" width="0.5546875" style="46" customWidth="1"/>
    <col min="2818" max="2818" width="1.44140625" style="46" customWidth="1"/>
    <col min="2819" max="2819" width="14" style="46" customWidth="1"/>
    <col min="2820" max="2820" width="9.109375" style="46"/>
    <col min="2821" max="2821" width="11.109375" style="46" bestFit="1" customWidth="1"/>
    <col min="2822" max="2826" width="9.109375" style="46"/>
    <col min="2827" max="2827" width="12.5546875" style="46" bestFit="1" customWidth="1"/>
    <col min="2828" max="2828" width="9.109375" style="46" bestFit="1"/>
    <col min="2829" max="2829" width="13.88671875" style="46" bestFit="1" customWidth="1"/>
    <col min="2830" max="2832" width="9.109375" style="46" bestFit="1"/>
    <col min="2833" max="2833" width="11.109375" style="46" bestFit="1" customWidth="1"/>
    <col min="2834" max="2834" width="9.109375" style="46"/>
    <col min="2835" max="2835" width="11.109375" style="46" bestFit="1" customWidth="1"/>
    <col min="2836" max="2841" width="9.109375" style="46" bestFit="1"/>
    <col min="2842" max="3062" width="9.109375" style="46"/>
    <col min="3063" max="3063" width="47.6640625" style="46" customWidth="1"/>
    <col min="3064" max="3064" width="8" style="46" customWidth="1"/>
    <col min="3065" max="3065" width="0.88671875" style="46" customWidth="1"/>
    <col min="3066" max="3066" width="14.88671875" style="46" customWidth="1"/>
    <col min="3067" max="3067" width="0.88671875" style="46" customWidth="1"/>
    <col min="3068" max="3068" width="15.88671875" style="46" bestFit="1" customWidth="1"/>
    <col min="3069" max="3069" width="0.88671875" style="46" customWidth="1"/>
    <col min="3070" max="3070" width="14.33203125" style="46" customWidth="1"/>
    <col min="3071" max="3071" width="0.88671875" style="46" customWidth="1"/>
    <col min="3072" max="3072" width="15.5546875" style="46" customWidth="1"/>
    <col min="3073" max="3073" width="0.5546875" style="46" customWidth="1"/>
    <col min="3074" max="3074" width="1.44140625" style="46" customWidth="1"/>
    <col min="3075" max="3075" width="14" style="46" customWidth="1"/>
    <col min="3076" max="3076" width="9.109375" style="46"/>
    <col min="3077" max="3077" width="11.109375" style="46" bestFit="1" customWidth="1"/>
    <col min="3078" max="3082" width="9.109375" style="46"/>
    <col min="3083" max="3083" width="12.5546875" style="46" bestFit="1" customWidth="1"/>
    <col min="3084" max="3084" width="9.109375" style="46" bestFit="1"/>
    <col min="3085" max="3085" width="13.88671875" style="46" bestFit="1" customWidth="1"/>
    <col min="3086" max="3088" width="9.109375" style="46" bestFit="1"/>
    <col min="3089" max="3089" width="11.109375" style="46" bestFit="1" customWidth="1"/>
    <col min="3090" max="3090" width="9.109375" style="46"/>
    <col min="3091" max="3091" width="11.109375" style="46" bestFit="1" customWidth="1"/>
    <col min="3092" max="3097" width="9.109375" style="46" bestFit="1"/>
    <col min="3098" max="3318" width="9.109375" style="46"/>
    <col min="3319" max="3319" width="47.6640625" style="46" customWidth="1"/>
    <col min="3320" max="3320" width="8" style="46" customWidth="1"/>
    <col min="3321" max="3321" width="0.88671875" style="46" customWidth="1"/>
    <col min="3322" max="3322" width="14.88671875" style="46" customWidth="1"/>
    <col min="3323" max="3323" width="0.88671875" style="46" customWidth="1"/>
    <col min="3324" max="3324" width="15.88671875" style="46" bestFit="1" customWidth="1"/>
    <col min="3325" max="3325" width="0.88671875" style="46" customWidth="1"/>
    <col min="3326" max="3326" width="14.33203125" style="46" customWidth="1"/>
    <col min="3327" max="3327" width="0.88671875" style="46" customWidth="1"/>
    <col min="3328" max="3328" width="15.5546875" style="46" customWidth="1"/>
    <col min="3329" max="3329" width="0.5546875" style="46" customWidth="1"/>
    <col min="3330" max="3330" width="1.44140625" style="46" customWidth="1"/>
    <col min="3331" max="3331" width="14" style="46" customWidth="1"/>
    <col min="3332" max="3332" width="9.109375" style="46"/>
    <col min="3333" max="3333" width="11.109375" style="46" bestFit="1" customWidth="1"/>
    <col min="3334" max="3338" width="9.109375" style="46"/>
    <col min="3339" max="3339" width="12.5546875" style="46" bestFit="1" customWidth="1"/>
    <col min="3340" max="3340" width="9.109375" style="46" bestFit="1"/>
    <col min="3341" max="3341" width="13.88671875" style="46" bestFit="1" customWidth="1"/>
    <col min="3342" max="3344" width="9.109375" style="46" bestFit="1"/>
    <col min="3345" max="3345" width="11.109375" style="46" bestFit="1" customWidth="1"/>
    <col min="3346" max="3346" width="9.109375" style="46"/>
    <col min="3347" max="3347" width="11.109375" style="46" bestFit="1" customWidth="1"/>
    <col min="3348" max="3353" width="9.109375" style="46" bestFit="1"/>
    <col min="3354" max="3574" width="9.109375" style="46"/>
    <col min="3575" max="3575" width="47.6640625" style="46" customWidth="1"/>
    <col min="3576" max="3576" width="8" style="46" customWidth="1"/>
    <col min="3577" max="3577" width="0.88671875" style="46" customWidth="1"/>
    <col min="3578" max="3578" width="14.88671875" style="46" customWidth="1"/>
    <col min="3579" max="3579" width="0.88671875" style="46" customWidth="1"/>
    <col min="3580" max="3580" width="15.88671875" style="46" bestFit="1" customWidth="1"/>
    <col min="3581" max="3581" width="0.88671875" style="46" customWidth="1"/>
    <col min="3582" max="3582" width="14.33203125" style="46" customWidth="1"/>
    <col min="3583" max="3583" width="0.88671875" style="46" customWidth="1"/>
    <col min="3584" max="3584" width="15.5546875" style="46" customWidth="1"/>
    <col min="3585" max="3585" width="0.5546875" style="46" customWidth="1"/>
    <col min="3586" max="3586" width="1.44140625" style="46" customWidth="1"/>
    <col min="3587" max="3587" width="14" style="46" customWidth="1"/>
    <col min="3588" max="3588" width="9.109375" style="46"/>
    <col min="3589" max="3589" width="11.109375" style="46" bestFit="1" customWidth="1"/>
    <col min="3590" max="3594" width="9.109375" style="46"/>
    <col min="3595" max="3595" width="12.5546875" style="46" bestFit="1" customWidth="1"/>
    <col min="3596" max="3596" width="9.109375" style="46" bestFit="1"/>
    <col min="3597" max="3597" width="13.88671875" style="46" bestFit="1" customWidth="1"/>
    <col min="3598" max="3600" width="9.109375" style="46" bestFit="1"/>
    <col min="3601" max="3601" width="11.109375" style="46" bestFit="1" customWidth="1"/>
    <col min="3602" max="3602" width="9.109375" style="46"/>
    <col min="3603" max="3603" width="11.109375" style="46" bestFit="1" customWidth="1"/>
    <col min="3604" max="3609" width="9.109375" style="46" bestFit="1"/>
    <col min="3610" max="3830" width="9.109375" style="46"/>
    <col min="3831" max="3831" width="47.6640625" style="46" customWidth="1"/>
    <col min="3832" max="3832" width="8" style="46" customWidth="1"/>
    <col min="3833" max="3833" width="0.88671875" style="46" customWidth="1"/>
    <col min="3834" max="3834" width="14.88671875" style="46" customWidth="1"/>
    <col min="3835" max="3835" width="0.88671875" style="46" customWidth="1"/>
    <col min="3836" max="3836" width="15.88671875" style="46" bestFit="1" customWidth="1"/>
    <col min="3837" max="3837" width="0.88671875" style="46" customWidth="1"/>
    <col min="3838" max="3838" width="14.33203125" style="46" customWidth="1"/>
    <col min="3839" max="3839" width="0.88671875" style="46" customWidth="1"/>
    <col min="3840" max="3840" width="15.5546875" style="46" customWidth="1"/>
    <col min="3841" max="3841" width="0.5546875" style="46" customWidth="1"/>
    <col min="3842" max="3842" width="1.44140625" style="46" customWidth="1"/>
    <col min="3843" max="3843" width="14" style="46" customWidth="1"/>
    <col min="3844" max="3844" width="9.109375" style="46"/>
    <col min="3845" max="3845" width="11.109375" style="46" bestFit="1" customWidth="1"/>
    <col min="3846" max="3850" width="9.109375" style="46"/>
    <col min="3851" max="3851" width="12.5546875" style="46" bestFit="1" customWidth="1"/>
    <col min="3852" max="3852" width="9.109375" style="46" bestFit="1"/>
    <col min="3853" max="3853" width="13.88671875" style="46" bestFit="1" customWidth="1"/>
    <col min="3854" max="3856" width="9.109375" style="46" bestFit="1"/>
    <col min="3857" max="3857" width="11.109375" style="46" bestFit="1" customWidth="1"/>
    <col min="3858" max="3858" width="9.109375" style="46"/>
    <col min="3859" max="3859" width="11.109375" style="46" bestFit="1" customWidth="1"/>
    <col min="3860" max="3865" width="9.109375" style="46" bestFit="1"/>
    <col min="3866" max="4086" width="9.109375" style="46"/>
    <col min="4087" max="4087" width="47.6640625" style="46" customWidth="1"/>
    <col min="4088" max="4088" width="8" style="46" customWidth="1"/>
    <col min="4089" max="4089" width="0.88671875" style="46" customWidth="1"/>
    <col min="4090" max="4090" width="14.88671875" style="46" customWidth="1"/>
    <col min="4091" max="4091" width="0.88671875" style="46" customWidth="1"/>
    <col min="4092" max="4092" width="15.88671875" style="46" bestFit="1" customWidth="1"/>
    <col min="4093" max="4093" width="0.88671875" style="46" customWidth="1"/>
    <col min="4094" max="4094" width="14.33203125" style="46" customWidth="1"/>
    <col min="4095" max="4095" width="0.88671875" style="46" customWidth="1"/>
    <col min="4096" max="4096" width="15.5546875" style="46" customWidth="1"/>
    <col min="4097" max="4097" width="0.5546875" style="46" customWidth="1"/>
    <col min="4098" max="4098" width="1.44140625" style="46" customWidth="1"/>
    <col min="4099" max="4099" width="14" style="46" customWidth="1"/>
    <col min="4100" max="4100" width="9.109375" style="46"/>
    <col min="4101" max="4101" width="11.109375" style="46" bestFit="1" customWidth="1"/>
    <col min="4102" max="4106" width="9.109375" style="46"/>
    <col min="4107" max="4107" width="12.5546875" style="46" bestFit="1" customWidth="1"/>
    <col min="4108" max="4108" width="9.109375" style="46" bestFit="1"/>
    <col min="4109" max="4109" width="13.88671875" style="46" bestFit="1" customWidth="1"/>
    <col min="4110" max="4112" width="9.109375" style="46" bestFit="1"/>
    <col min="4113" max="4113" width="11.109375" style="46" bestFit="1" customWidth="1"/>
    <col min="4114" max="4114" width="9.109375" style="46"/>
    <col min="4115" max="4115" width="11.109375" style="46" bestFit="1" customWidth="1"/>
    <col min="4116" max="4121" width="9.109375" style="46" bestFit="1"/>
    <col min="4122" max="4342" width="9.109375" style="46"/>
    <col min="4343" max="4343" width="47.6640625" style="46" customWidth="1"/>
    <col min="4344" max="4344" width="8" style="46" customWidth="1"/>
    <col min="4345" max="4345" width="0.88671875" style="46" customWidth="1"/>
    <col min="4346" max="4346" width="14.88671875" style="46" customWidth="1"/>
    <col min="4347" max="4347" width="0.88671875" style="46" customWidth="1"/>
    <col min="4348" max="4348" width="15.88671875" style="46" bestFit="1" customWidth="1"/>
    <col min="4349" max="4349" width="0.88671875" style="46" customWidth="1"/>
    <col min="4350" max="4350" width="14.33203125" style="46" customWidth="1"/>
    <col min="4351" max="4351" width="0.88671875" style="46" customWidth="1"/>
    <col min="4352" max="4352" width="15.5546875" style="46" customWidth="1"/>
    <col min="4353" max="4353" width="0.5546875" style="46" customWidth="1"/>
    <col min="4354" max="4354" width="1.44140625" style="46" customWidth="1"/>
    <col min="4355" max="4355" width="14" style="46" customWidth="1"/>
    <col min="4356" max="4356" width="9.109375" style="46"/>
    <col min="4357" max="4357" width="11.109375" style="46" bestFit="1" customWidth="1"/>
    <col min="4358" max="4362" width="9.109375" style="46"/>
    <col min="4363" max="4363" width="12.5546875" style="46" bestFit="1" customWidth="1"/>
    <col min="4364" max="4364" width="9.109375" style="46" bestFit="1"/>
    <col min="4365" max="4365" width="13.88671875" style="46" bestFit="1" customWidth="1"/>
    <col min="4366" max="4368" width="9.109375" style="46" bestFit="1"/>
    <col min="4369" max="4369" width="11.109375" style="46" bestFit="1" customWidth="1"/>
    <col min="4370" max="4370" width="9.109375" style="46"/>
    <col min="4371" max="4371" width="11.109375" style="46" bestFit="1" customWidth="1"/>
    <col min="4372" max="4377" width="9.109375" style="46" bestFit="1"/>
    <col min="4378" max="4598" width="9.109375" style="46"/>
    <col min="4599" max="4599" width="47.6640625" style="46" customWidth="1"/>
    <col min="4600" max="4600" width="8" style="46" customWidth="1"/>
    <col min="4601" max="4601" width="0.88671875" style="46" customWidth="1"/>
    <col min="4602" max="4602" width="14.88671875" style="46" customWidth="1"/>
    <col min="4603" max="4603" width="0.88671875" style="46" customWidth="1"/>
    <col min="4604" max="4604" width="15.88671875" style="46" bestFit="1" customWidth="1"/>
    <col min="4605" max="4605" width="0.88671875" style="46" customWidth="1"/>
    <col min="4606" max="4606" width="14.33203125" style="46" customWidth="1"/>
    <col min="4607" max="4607" width="0.88671875" style="46" customWidth="1"/>
    <col min="4608" max="4608" width="15.5546875" style="46" customWidth="1"/>
    <col min="4609" max="4609" width="0.5546875" style="46" customWidth="1"/>
    <col min="4610" max="4610" width="1.44140625" style="46" customWidth="1"/>
    <col min="4611" max="4611" width="14" style="46" customWidth="1"/>
    <col min="4612" max="4612" width="9.109375" style="46"/>
    <col min="4613" max="4613" width="11.109375" style="46" bestFit="1" customWidth="1"/>
    <col min="4614" max="4618" width="9.109375" style="46"/>
    <col min="4619" max="4619" width="12.5546875" style="46" bestFit="1" customWidth="1"/>
    <col min="4620" max="4620" width="9.109375" style="46" bestFit="1"/>
    <col min="4621" max="4621" width="13.88671875" style="46" bestFit="1" customWidth="1"/>
    <col min="4622" max="4624" width="9.109375" style="46" bestFit="1"/>
    <col min="4625" max="4625" width="11.109375" style="46" bestFit="1" customWidth="1"/>
    <col min="4626" max="4626" width="9.109375" style="46"/>
    <col min="4627" max="4627" width="11.109375" style="46" bestFit="1" customWidth="1"/>
    <col min="4628" max="4633" width="9.109375" style="46" bestFit="1"/>
    <col min="4634" max="4854" width="9.109375" style="46"/>
    <col min="4855" max="4855" width="47.6640625" style="46" customWidth="1"/>
    <col min="4856" max="4856" width="8" style="46" customWidth="1"/>
    <col min="4857" max="4857" width="0.88671875" style="46" customWidth="1"/>
    <col min="4858" max="4858" width="14.88671875" style="46" customWidth="1"/>
    <col min="4859" max="4859" width="0.88671875" style="46" customWidth="1"/>
    <col min="4860" max="4860" width="15.88671875" style="46" bestFit="1" customWidth="1"/>
    <col min="4861" max="4861" width="0.88671875" style="46" customWidth="1"/>
    <col min="4862" max="4862" width="14.33203125" style="46" customWidth="1"/>
    <col min="4863" max="4863" width="0.88671875" style="46" customWidth="1"/>
    <col min="4864" max="4864" width="15.5546875" style="46" customWidth="1"/>
    <col min="4865" max="4865" width="0.5546875" style="46" customWidth="1"/>
    <col min="4866" max="4866" width="1.44140625" style="46" customWidth="1"/>
    <col min="4867" max="4867" width="14" style="46" customWidth="1"/>
    <col min="4868" max="4868" width="9.109375" style="46"/>
    <col min="4869" max="4869" width="11.109375" style="46" bestFit="1" customWidth="1"/>
    <col min="4870" max="4874" width="9.109375" style="46"/>
    <col min="4875" max="4875" width="12.5546875" style="46" bestFit="1" customWidth="1"/>
    <col min="4876" max="4876" width="9.109375" style="46" bestFit="1"/>
    <col min="4877" max="4877" width="13.88671875" style="46" bestFit="1" customWidth="1"/>
    <col min="4878" max="4880" width="9.109375" style="46" bestFit="1"/>
    <col min="4881" max="4881" width="11.109375" style="46" bestFit="1" customWidth="1"/>
    <col min="4882" max="4882" width="9.109375" style="46"/>
    <col min="4883" max="4883" width="11.109375" style="46" bestFit="1" customWidth="1"/>
    <col min="4884" max="4889" width="9.109375" style="46" bestFit="1"/>
    <col min="4890" max="5110" width="9.109375" style="46"/>
    <col min="5111" max="5111" width="47.6640625" style="46" customWidth="1"/>
    <col min="5112" max="5112" width="8" style="46" customWidth="1"/>
    <col min="5113" max="5113" width="0.88671875" style="46" customWidth="1"/>
    <col min="5114" max="5114" width="14.88671875" style="46" customWidth="1"/>
    <col min="5115" max="5115" width="0.88671875" style="46" customWidth="1"/>
    <col min="5116" max="5116" width="15.88671875" style="46" bestFit="1" customWidth="1"/>
    <col min="5117" max="5117" width="0.88671875" style="46" customWidth="1"/>
    <col min="5118" max="5118" width="14.33203125" style="46" customWidth="1"/>
    <col min="5119" max="5119" width="0.88671875" style="46" customWidth="1"/>
    <col min="5120" max="5120" width="15.5546875" style="46" customWidth="1"/>
    <col min="5121" max="5121" width="0.5546875" style="46" customWidth="1"/>
    <col min="5122" max="5122" width="1.44140625" style="46" customWidth="1"/>
    <col min="5123" max="5123" width="14" style="46" customWidth="1"/>
    <col min="5124" max="5124" width="9.109375" style="46"/>
    <col min="5125" max="5125" width="11.109375" style="46" bestFit="1" customWidth="1"/>
    <col min="5126" max="5130" width="9.109375" style="46"/>
    <col min="5131" max="5131" width="12.5546875" style="46" bestFit="1" customWidth="1"/>
    <col min="5132" max="5132" width="9.109375" style="46" bestFit="1"/>
    <col min="5133" max="5133" width="13.88671875" style="46" bestFit="1" customWidth="1"/>
    <col min="5134" max="5136" width="9.109375" style="46" bestFit="1"/>
    <col min="5137" max="5137" width="11.109375" style="46" bestFit="1" customWidth="1"/>
    <col min="5138" max="5138" width="9.109375" style="46"/>
    <col min="5139" max="5139" width="11.109375" style="46" bestFit="1" customWidth="1"/>
    <col min="5140" max="5145" width="9.109375" style="46" bestFit="1"/>
    <col min="5146" max="5366" width="9.109375" style="46"/>
    <col min="5367" max="5367" width="47.6640625" style="46" customWidth="1"/>
    <col min="5368" max="5368" width="8" style="46" customWidth="1"/>
    <col min="5369" max="5369" width="0.88671875" style="46" customWidth="1"/>
    <col min="5370" max="5370" width="14.88671875" style="46" customWidth="1"/>
    <col min="5371" max="5371" width="0.88671875" style="46" customWidth="1"/>
    <col min="5372" max="5372" width="15.88671875" style="46" bestFit="1" customWidth="1"/>
    <col min="5373" max="5373" width="0.88671875" style="46" customWidth="1"/>
    <col min="5374" max="5374" width="14.33203125" style="46" customWidth="1"/>
    <col min="5375" max="5375" width="0.88671875" style="46" customWidth="1"/>
    <col min="5376" max="5376" width="15.5546875" style="46" customWidth="1"/>
    <col min="5377" max="5377" width="0.5546875" style="46" customWidth="1"/>
    <col min="5378" max="5378" width="1.44140625" style="46" customWidth="1"/>
    <col min="5379" max="5379" width="14" style="46" customWidth="1"/>
    <col min="5380" max="5380" width="9.109375" style="46"/>
    <col min="5381" max="5381" width="11.109375" style="46" bestFit="1" customWidth="1"/>
    <col min="5382" max="5386" width="9.109375" style="46"/>
    <col min="5387" max="5387" width="12.5546875" style="46" bestFit="1" customWidth="1"/>
    <col min="5388" max="5388" width="9.109375" style="46" bestFit="1"/>
    <col min="5389" max="5389" width="13.88671875" style="46" bestFit="1" customWidth="1"/>
    <col min="5390" max="5392" width="9.109375" style="46" bestFit="1"/>
    <col min="5393" max="5393" width="11.109375" style="46" bestFit="1" customWidth="1"/>
    <col min="5394" max="5394" width="9.109375" style="46"/>
    <col min="5395" max="5395" width="11.109375" style="46" bestFit="1" customWidth="1"/>
    <col min="5396" max="5401" width="9.109375" style="46" bestFit="1"/>
    <col min="5402" max="5622" width="9.109375" style="46"/>
    <col min="5623" max="5623" width="47.6640625" style="46" customWidth="1"/>
    <col min="5624" max="5624" width="8" style="46" customWidth="1"/>
    <col min="5625" max="5625" width="0.88671875" style="46" customWidth="1"/>
    <col min="5626" max="5626" width="14.88671875" style="46" customWidth="1"/>
    <col min="5627" max="5627" width="0.88671875" style="46" customWidth="1"/>
    <col min="5628" max="5628" width="15.88671875" style="46" bestFit="1" customWidth="1"/>
    <col min="5629" max="5629" width="0.88671875" style="46" customWidth="1"/>
    <col min="5630" max="5630" width="14.33203125" style="46" customWidth="1"/>
    <col min="5631" max="5631" width="0.88671875" style="46" customWidth="1"/>
    <col min="5632" max="5632" width="15.5546875" style="46" customWidth="1"/>
    <col min="5633" max="5633" width="0.5546875" style="46" customWidth="1"/>
    <col min="5634" max="5634" width="1.44140625" style="46" customWidth="1"/>
    <col min="5635" max="5635" width="14" style="46" customWidth="1"/>
    <col min="5636" max="5636" width="9.109375" style="46"/>
    <col min="5637" max="5637" width="11.109375" style="46" bestFit="1" customWidth="1"/>
    <col min="5638" max="5642" width="9.109375" style="46"/>
    <col min="5643" max="5643" width="12.5546875" style="46" bestFit="1" customWidth="1"/>
    <col min="5644" max="5644" width="9.109375" style="46" bestFit="1"/>
    <col min="5645" max="5645" width="13.88671875" style="46" bestFit="1" customWidth="1"/>
    <col min="5646" max="5648" width="9.109375" style="46" bestFit="1"/>
    <col min="5649" max="5649" width="11.109375" style="46" bestFit="1" customWidth="1"/>
    <col min="5650" max="5650" width="9.109375" style="46"/>
    <col min="5651" max="5651" width="11.109375" style="46" bestFit="1" customWidth="1"/>
    <col min="5652" max="5657" width="9.109375" style="46" bestFit="1"/>
    <col min="5658" max="5878" width="9.109375" style="46"/>
    <col min="5879" max="5879" width="47.6640625" style="46" customWidth="1"/>
    <col min="5880" max="5880" width="8" style="46" customWidth="1"/>
    <col min="5881" max="5881" width="0.88671875" style="46" customWidth="1"/>
    <col min="5882" max="5882" width="14.88671875" style="46" customWidth="1"/>
    <col min="5883" max="5883" width="0.88671875" style="46" customWidth="1"/>
    <col min="5884" max="5884" width="15.88671875" style="46" bestFit="1" customWidth="1"/>
    <col min="5885" max="5885" width="0.88671875" style="46" customWidth="1"/>
    <col min="5886" max="5886" width="14.33203125" style="46" customWidth="1"/>
    <col min="5887" max="5887" width="0.88671875" style="46" customWidth="1"/>
    <col min="5888" max="5888" width="15.5546875" style="46" customWidth="1"/>
    <col min="5889" max="5889" width="0.5546875" style="46" customWidth="1"/>
    <col min="5890" max="5890" width="1.44140625" style="46" customWidth="1"/>
    <col min="5891" max="5891" width="14" style="46" customWidth="1"/>
    <col min="5892" max="5892" width="9.109375" style="46"/>
    <col min="5893" max="5893" width="11.109375" style="46" bestFit="1" customWidth="1"/>
    <col min="5894" max="5898" width="9.109375" style="46"/>
    <col min="5899" max="5899" width="12.5546875" style="46" bestFit="1" customWidth="1"/>
    <col min="5900" max="5900" width="9.109375" style="46" bestFit="1"/>
    <col min="5901" max="5901" width="13.88671875" style="46" bestFit="1" customWidth="1"/>
    <col min="5902" max="5904" width="9.109375" style="46" bestFit="1"/>
    <col min="5905" max="5905" width="11.109375" style="46" bestFit="1" customWidth="1"/>
    <col min="5906" max="5906" width="9.109375" style="46"/>
    <col min="5907" max="5907" width="11.109375" style="46" bestFit="1" customWidth="1"/>
    <col min="5908" max="5913" width="9.109375" style="46" bestFit="1"/>
    <col min="5914" max="6134" width="9.109375" style="46"/>
    <col min="6135" max="6135" width="47.6640625" style="46" customWidth="1"/>
    <col min="6136" max="6136" width="8" style="46" customWidth="1"/>
    <col min="6137" max="6137" width="0.88671875" style="46" customWidth="1"/>
    <col min="6138" max="6138" width="14.88671875" style="46" customWidth="1"/>
    <col min="6139" max="6139" width="0.88671875" style="46" customWidth="1"/>
    <col min="6140" max="6140" width="15.88671875" style="46" bestFit="1" customWidth="1"/>
    <col min="6141" max="6141" width="0.88671875" style="46" customWidth="1"/>
    <col min="6142" max="6142" width="14.33203125" style="46" customWidth="1"/>
    <col min="6143" max="6143" width="0.88671875" style="46" customWidth="1"/>
    <col min="6144" max="6144" width="15.5546875" style="46" customWidth="1"/>
    <col min="6145" max="6145" width="0.5546875" style="46" customWidth="1"/>
    <col min="6146" max="6146" width="1.44140625" style="46" customWidth="1"/>
    <col min="6147" max="6147" width="14" style="46" customWidth="1"/>
    <col min="6148" max="6148" width="9.109375" style="46"/>
    <col min="6149" max="6149" width="11.109375" style="46" bestFit="1" customWidth="1"/>
    <col min="6150" max="6154" width="9.109375" style="46"/>
    <col min="6155" max="6155" width="12.5546875" style="46" bestFit="1" customWidth="1"/>
    <col min="6156" max="6156" width="9.109375" style="46" bestFit="1"/>
    <col min="6157" max="6157" width="13.88671875" style="46" bestFit="1" customWidth="1"/>
    <col min="6158" max="6160" width="9.109375" style="46" bestFit="1"/>
    <col min="6161" max="6161" width="11.109375" style="46" bestFit="1" customWidth="1"/>
    <col min="6162" max="6162" width="9.109375" style="46"/>
    <col min="6163" max="6163" width="11.109375" style="46" bestFit="1" customWidth="1"/>
    <col min="6164" max="6169" width="9.109375" style="46" bestFit="1"/>
    <col min="6170" max="6390" width="9.109375" style="46"/>
    <col min="6391" max="6391" width="47.6640625" style="46" customWidth="1"/>
    <col min="6392" max="6392" width="8" style="46" customWidth="1"/>
    <col min="6393" max="6393" width="0.88671875" style="46" customWidth="1"/>
    <col min="6394" max="6394" width="14.88671875" style="46" customWidth="1"/>
    <col min="6395" max="6395" width="0.88671875" style="46" customWidth="1"/>
    <col min="6396" max="6396" width="15.88671875" style="46" bestFit="1" customWidth="1"/>
    <col min="6397" max="6397" width="0.88671875" style="46" customWidth="1"/>
    <col min="6398" max="6398" width="14.33203125" style="46" customWidth="1"/>
    <col min="6399" max="6399" width="0.88671875" style="46" customWidth="1"/>
    <col min="6400" max="6400" width="15.5546875" style="46" customWidth="1"/>
    <col min="6401" max="6401" width="0.5546875" style="46" customWidth="1"/>
    <col min="6402" max="6402" width="1.44140625" style="46" customWidth="1"/>
    <col min="6403" max="6403" width="14" style="46" customWidth="1"/>
    <col min="6404" max="6404" width="9.109375" style="46"/>
    <col min="6405" max="6405" width="11.109375" style="46" bestFit="1" customWidth="1"/>
    <col min="6406" max="6410" width="9.109375" style="46"/>
    <col min="6411" max="6411" width="12.5546875" style="46" bestFit="1" customWidth="1"/>
    <col min="6412" max="6412" width="9.109375" style="46" bestFit="1"/>
    <col min="6413" max="6413" width="13.88671875" style="46" bestFit="1" customWidth="1"/>
    <col min="6414" max="6416" width="9.109375" style="46" bestFit="1"/>
    <col min="6417" max="6417" width="11.109375" style="46" bestFit="1" customWidth="1"/>
    <col min="6418" max="6418" width="9.109375" style="46"/>
    <col min="6419" max="6419" width="11.109375" style="46" bestFit="1" customWidth="1"/>
    <col min="6420" max="6425" width="9.109375" style="46" bestFit="1"/>
    <col min="6426" max="6646" width="9.109375" style="46"/>
    <col min="6647" max="6647" width="47.6640625" style="46" customWidth="1"/>
    <col min="6648" max="6648" width="8" style="46" customWidth="1"/>
    <col min="6649" max="6649" width="0.88671875" style="46" customWidth="1"/>
    <col min="6650" max="6650" width="14.88671875" style="46" customWidth="1"/>
    <col min="6651" max="6651" width="0.88671875" style="46" customWidth="1"/>
    <col min="6652" max="6652" width="15.88671875" style="46" bestFit="1" customWidth="1"/>
    <col min="6653" max="6653" width="0.88671875" style="46" customWidth="1"/>
    <col min="6654" max="6654" width="14.33203125" style="46" customWidth="1"/>
    <col min="6655" max="6655" width="0.88671875" style="46" customWidth="1"/>
    <col min="6656" max="6656" width="15.5546875" style="46" customWidth="1"/>
    <col min="6657" max="6657" width="0.5546875" style="46" customWidth="1"/>
    <col min="6658" max="6658" width="1.44140625" style="46" customWidth="1"/>
    <col min="6659" max="6659" width="14" style="46" customWidth="1"/>
    <col min="6660" max="6660" width="9.109375" style="46"/>
    <col min="6661" max="6661" width="11.109375" style="46" bestFit="1" customWidth="1"/>
    <col min="6662" max="6666" width="9.109375" style="46"/>
    <col min="6667" max="6667" width="12.5546875" style="46" bestFit="1" customWidth="1"/>
    <col min="6668" max="6668" width="9.109375" style="46" bestFit="1"/>
    <col min="6669" max="6669" width="13.88671875" style="46" bestFit="1" customWidth="1"/>
    <col min="6670" max="6672" width="9.109375" style="46" bestFit="1"/>
    <col min="6673" max="6673" width="11.109375" style="46" bestFit="1" customWidth="1"/>
    <col min="6674" max="6674" width="9.109375" style="46"/>
    <col min="6675" max="6675" width="11.109375" style="46" bestFit="1" customWidth="1"/>
    <col min="6676" max="6681" width="9.109375" style="46" bestFit="1"/>
    <col min="6682" max="6902" width="9.109375" style="46"/>
    <col min="6903" max="6903" width="47.6640625" style="46" customWidth="1"/>
    <col min="6904" max="6904" width="8" style="46" customWidth="1"/>
    <col min="6905" max="6905" width="0.88671875" style="46" customWidth="1"/>
    <col min="6906" max="6906" width="14.88671875" style="46" customWidth="1"/>
    <col min="6907" max="6907" width="0.88671875" style="46" customWidth="1"/>
    <col min="6908" max="6908" width="15.88671875" style="46" bestFit="1" customWidth="1"/>
    <col min="6909" max="6909" width="0.88671875" style="46" customWidth="1"/>
    <col min="6910" max="6910" width="14.33203125" style="46" customWidth="1"/>
    <col min="6911" max="6911" width="0.88671875" style="46" customWidth="1"/>
    <col min="6912" max="6912" width="15.5546875" style="46" customWidth="1"/>
    <col min="6913" max="6913" width="0.5546875" style="46" customWidth="1"/>
    <col min="6914" max="6914" width="1.44140625" style="46" customWidth="1"/>
    <col min="6915" max="6915" width="14" style="46" customWidth="1"/>
    <col min="6916" max="6916" width="9.109375" style="46"/>
    <col min="6917" max="6917" width="11.109375" style="46" bestFit="1" customWidth="1"/>
    <col min="6918" max="6922" width="9.109375" style="46"/>
    <col min="6923" max="6923" width="12.5546875" style="46" bestFit="1" customWidth="1"/>
    <col min="6924" max="6924" width="9.109375" style="46" bestFit="1"/>
    <col min="6925" max="6925" width="13.88671875" style="46" bestFit="1" customWidth="1"/>
    <col min="6926" max="6928" width="9.109375" style="46" bestFit="1"/>
    <col min="6929" max="6929" width="11.109375" style="46" bestFit="1" customWidth="1"/>
    <col min="6930" max="6930" width="9.109375" style="46"/>
    <col min="6931" max="6931" width="11.109375" style="46" bestFit="1" customWidth="1"/>
    <col min="6932" max="6937" width="9.109375" style="46" bestFit="1"/>
    <col min="6938" max="7158" width="9.109375" style="46"/>
    <col min="7159" max="7159" width="47.6640625" style="46" customWidth="1"/>
    <col min="7160" max="7160" width="8" style="46" customWidth="1"/>
    <col min="7161" max="7161" width="0.88671875" style="46" customWidth="1"/>
    <col min="7162" max="7162" width="14.88671875" style="46" customWidth="1"/>
    <col min="7163" max="7163" width="0.88671875" style="46" customWidth="1"/>
    <col min="7164" max="7164" width="15.88671875" style="46" bestFit="1" customWidth="1"/>
    <col min="7165" max="7165" width="0.88671875" style="46" customWidth="1"/>
    <col min="7166" max="7166" width="14.33203125" style="46" customWidth="1"/>
    <col min="7167" max="7167" width="0.88671875" style="46" customWidth="1"/>
    <col min="7168" max="7168" width="15.5546875" style="46" customWidth="1"/>
    <col min="7169" max="7169" width="0.5546875" style="46" customWidth="1"/>
    <col min="7170" max="7170" width="1.44140625" style="46" customWidth="1"/>
    <col min="7171" max="7171" width="14" style="46" customWidth="1"/>
    <col min="7172" max="7172" width="9.109375" style="46"/>
    <col min="7173" max="7173" width="11.109375" style="46" bestFit="1" customWidth="1"/>
    <col min="7174" max="7178" width="9.109375" style="46"/>
    <col min="7179" max="7179" width="12.5546875" style="46" bestFit="1" customWidth="1"/>
    <col min="7180" max="7180" width="9.109375" style="46" bestFit="1"/>
    <col min="7181" max="7181" width="13.88671875" style="46" bestFit="1" customWidth="1"/>
    <col min="7182" max="7184" width="9.109375" style="46" bestFit="1"/>
    <col min="7185" max="7185" width="11.109375" style="46" bestFit="1" customWidth="1"/>
    <col min="7186" max="7186" width="9.109375" style="46"/>
    <col min="7187" max="7187" width="11.109375" style="46" bestFit="1" customWidth="1"/>
    <col min="7188" max="7193" width="9.109375" style="46" bestFit="1"/>
    <col min="7194" max="7414" width="9.109375" style="46"/>
    <col min="7415" max="7415" width="47.6640625" style="46" customWidth="1"/>
    <col min="7416" max="7416" width="8" style="46" customWidth="1"/>
    <col min="7417" max="7417" width="0.88671875" style="46" customWidth="1"/>
    <col min="7418" max="7418" width="14.88671875" style="46" customWidth="1"/>
    <col min="7419" max="7419" width="0.88671875" style="46" customWidth="1"/>
    <col min="7420" max="7420" width="15.88671875" style="46" bestFit="1" customWidth="1"/>
    <col min="7421" max="7421" width="0.88671875" style="46" customWidth="1"/>
    <col min="7422" max="7422" width="14.33203125" style="46" customWidth="1"/>
    <col min="7423" max="7423" width="0.88671875" style="46" customWidth="1"/>
    <col min="7424" max="7424" width="15.5546875" style="46" customWidth="1"/>
    <col min="7425" max="7425" width="0.5546875" style="46" customWidth="1"/>
    <col min="7426" max="7426" width="1.44140625" style="46" customWidth="1"/>
    <col min="7427" max="7427" width="14" style="46" customWidth="1"/>
    <col min="7428" max="7428" width="9.109375" style="46"/>
    <col min="7429" max="7429" width="11.109375" style="46" bestFit="1" customWidth="1"/>
    <col min="7430" max="7434" width="9.109375" style="46"/>
    <col min="7435" max="7435" width="12.5546875" style="46" bestFit="1" customWidth="1"/>
    <col min="7436" max="7436" width="9.109375" style="46" bestFit="1"/>
    <col min="7437" max="7437" width="13.88671875" style="46" bestFit="1" customWidth="1"/>
    <col min="7438" max="7440" width="9.109375" style="46" bestFit="1"/>
    <col min="7441" max="7441" width="11.109375" style="46" bestFit="1" customWidth="1"/>
    <col min="7442" max="7442" width="9.109375" style="46"/>
    <col min="7443" max="7443" width="11.109375" style="46" bestFit="1" customWidth="1"/>
    <col min="7444" max="7449" width="9.109375" style="46" bestFit="1"/>
    <col min="7450" max="7670" width="9.109375" style="46"/>
    <col min="7671" max="7671" width="47.6640625" style="46" customWidth="1"/>
    <col min="7672" max="7672" width="8" style="46" customWidth="1"/>
    <col min="7673" max="7673" width="0.88671875" style="46" customWidth="1"/>
    <col min="7674" max="7674" width="14.88671875" style="46" customWidth="1"/>
    <col min="7675" max="7675" width="0.88671875" style="46" customWidth="1"/>
    <col min="7676" max="7676" width="15.88671875" style="46" bestFit="1" customWidth="1"/>
    <col min="7677" max="7677" width="0.88671875" style="46" customWidth="1"/>
    <col min="7678" max="7678" width="14.33203125" style="46" customWidth="1"/>
    <col min="7679" max="7679" width="0.88671875" style="46" customWidth="1"/>
    <col min="7680" max="7680" width="15.5546875" style="46" customWidth="1"/>
    <col min="7681" max="7681" width="0.5546875" style="46" customWidth="1"/>
    <col min="7682" max="7682" width="1.44140625" style="46" customWidth="1"/>
    <col min="7683" max="7683" width="14" style="46" customWidth="1"/>
    <col min="7684" max="7684" width="9.109375" style="46"/>
    <col min="7685" max="7685" width="11.109375" style="46" bestFit="1" customWidth="1"/>
    <col min="7686" max="7690" width="9.109375" style="46"/>
    <col min="7691" max="7691" width="12.5546875" style="46" bestFit="1" customWidth="1"/>
    <col min="7692" max="7692" width="9.109375" style="46" bestFit="1"/>
    <col min="7693" max="7693" width="13.88671875" style="46" bestFit="1" customWidth="1"/>
    <col min="7694" max="7696" width="9.109375" style="46" bestFit="1"/>
    <col min="7697" max="7697" width="11.109375" style="46" bestFit="1" customWidth="1"/>
    <col min="7698" max="7698" width="9.109375" style="46"/>
    <col min="7699" max="7699" width="11.109375" style="46" bestFit="1" customWidth="1"/>
    <col min="7700" max="7705" width="9.109375" style="46" bestFit="1"/>
    <col min="7706" max="7926" width="9.109375" style="46"/>
    <col min="7927" max="7927" width="47.6640625" style="46" customWidth="1"/>
    <col min="7928" max="7928" width="8" style="46" customWidth="1"/>
    <col min="7929" max="7929" width="0.88671875" style="46" customWidth="1"/>
    <col min="7930" max="7930" width="14.88671875" style="46" customWidth="1"/>
    <col min="7931" max="7931" width="0.88671875" style="46" customWidth="1"/>
    <col min="7932" max="7932" width="15.88671875" style="46" bestFit="1" customWidth="1"/>
    <col min="7933" max="7933" width="0.88671875" style="46" customWidth="1"/>
    <col min="7934" max="7934" width="14.33203125" style="46" customWidth="1"/>
    <col min="7935" max="7935" width="0.88671875" style="46" customWidth="1"/>
    <col min="7936" max="7936" width="15.5546875" style="46" customWidth="1"/>
    <col min="7937" max="7937" width="0.5546875" style="46" customWidth="1"/>
    <col min="7938" max="7938" width="1.44140625" style="46" customWidth="1"/>
    <col min="7939" max="7939" width="14" style="46" customWidth="1"/>
    <col min="7940" max="7940" width="9.109375" style="46"/>
    <col min="7941" max="7941" width="11.109375" style="46" bestFit="1" customWidth="1"/>
    <col min="7942" max="7946" width="9.109375" style="46"/>
    <col min="7947" max="7947" width="12.5546875" style="46" bestFit="1" customWidth="1"/>
    <col min="7948" max="7948" width="9.109375" style="46" bestFit="1"/>
    <col min="7949" max="7949" width="13.88671875" style="46" bestFit="1" customWidth="1"/>
    <col min="7950" max="7952" width="9.109375" style="46" bestFit="1"/>
    <col min="7953" max="7953" width="11.109375" style="46" bestFit="1" customWidth="1"/>
    <col min="7954" max="7954" width="9.109375" style="46"/>
    <col min="7955" max="7955" width="11.109375" style="46" bestFit="1" customWidth="1"/>
    <col min="7956" max="7961" width="9.109375" style="46" bestFit="1"/>
    <col min="7962" max="8182" width="9.109375" style="46"/>
    <col min="8183" max="8183" width="47.6640625" style="46" customWidth="1"/>
    <col min="8184" max="8184" width="8" style="46" customWidth="1"/>
    <col min="8185" max="8185" width="0.88671875" style="46" customWidth="1"/>
    <col min="8186" max="8186" width="14.88671875" style="46" customWidth="1"/>
    <col min="8187" max="8187" width="0.88671875" style="46" customWidth="1"/>
    <col min="8188" max="8188" width="15.88671875" style="46" bestFit="1" customWidth="1"/>
    <col min="8189" max="8189" width="0.88671875" style="46" customWidth="1"/>
    <col min="8190" max="8190" width="14.33203125" style="46" customWidth="1"/>
    <col min="8191" max="8191" width="0.88671875" style="46" customWidth="1"/>
    <col min="8192" max="8192" width="15.5546875" style="46" customWidth="1"/>
    <col min="8193" max="8193" width="0.5546875" style="46" customWidth="1"/>
    <col min="8194" max="8194" width="1.44140625" style="46" customWidth="1"/>
    <col min="8195" max="8195" width="14" style="46" customWidth="1"/>
    <col min="8196" max="8196" width="9.109375" style="46"/>
    <col min="8197" max="8197" width="11.109375" style="46" bestFit="1" customWidth="1"/>
    <col min="8198" max="8202" width="9.109375" style="46"/>
    <col min="8203" max="8203" width="12.5546875" style="46" bestFit="1" customWidth="1"/>
    <col min="8204" max="8204" width="9.109375" style="46" bestFit="1"/>
    <col min="8205" max="8205" width="13.88671875" style="46" bestFit="1" customWidth="1"/>
    <col min="8206" max="8208" width="9.109375" style="46" bestFit="1"/>
    <col min="8209" max="8209" width="11.109375" style="46" bestFit="1" customWidth="1"/>
    <col min="8210" max="8210" width="9.109375" style="46"/>
    <col min="8211" max="8211" width="11.109375" style="46" bestFit="1" customWidth="1"/>
    <col min="8212" max="8217" width="9.109375" style="46" bestFit="1"/>
    <col min="8218" max="8438" width="9.109375" style="46"/>
    <col min="8439" max="8439" width="47.6640625" style="46" customWidth="1"/>
    <col min="8440" max="8440" width="8" style="46" customWidth="1"/>
    <col min="8441" max="8441" width="0.88671875" style="46" customWidth="1"/>
    <col min="8442" max="8442" width="14.88671875" style="46" customWidth="1"/>
    <col min="8443" max="8443" width="0.88671875" style="46" customWidth="1"/>
    <col min="8444" max="8444" width="15.88671875" style="46" bestFit="1" customWidth="1"/>
    <col min="8445" max="8445" width="0.88671875" style="46" customWidth="1"/>
    <col min="8446" max="8446" width="14.33203125" style="46" customWidth="1"/>
    <col min="8447" max="8447" width="0.88671875" style="46" customWidth="1"/>
    <col min="8448" max="8448" width="15.5546875" style="46" customWidth="1"/>
    <col min="8449" max="8449" width="0.5546875" style="46" customWidth="1"/>
    <col min="8450" max="8450" width="1.44140625" style="46" customWidth="1"/>
    <col min="8451" max="8451" width="14" style="46" customWidth="1"/>
    <col min="8452" max="8452" width="9.109375" style="46"/>
    <col min="8453" max="8453" width="11.109375" style="46" bestFit="1" customWidth="1"/>
    <col min="8454" max="8458" width="9.109375" style="46"/>
    <col min="8459" max="8459" width="12.5546875" style="46" bestFit="1" customWidth="1"/>
    <col min="8460" max="8460" width="9.109375" style="46" bestFit="1"/>
    <col min="8461" max="8461" width="13.88671875" style="46" bestFit="1" customWidth="1"/>
    <col min="8462" max="8464" width="9.109375" style="46" bestFit="1"/>
    <col min="8465" max="8465" width="11.109375" style="46" bestFit="1" customWidth="1"/>
    <col min="8466" max="8466" width="9.109375" style="46"/>
    <col min="8467" max="8467" width="11.109375" style="46" bestFit="1" customWidth="1"/>
    <col min="8468" max="8473" width="9.109375" style="46" bestFit="1"/>
    <col min="8474" max="8694" width="9.109375" style="46"/>
    <col min="8695" max="8695" width="47.6640625" style="46" customWidth="1"/>
    <col min="8696" max="8696" width="8" style="46" customWidth="1"/>
    <col min="8697" max="8697" width="0.88671875" style="46" customWidth="1"/>
    <col min="8698" max="8698" width="14.88671875" style="46" customWidth="1"/>
    <col min="8699" max="8699" width="0.88671875" style="46" customWidth="1"/>
    <col min="8700" max="8700" width="15.88671875" style="46" bestFit="1" customWidth="1"/>
    <col min="8701" max="8701" width="0.88671875" style="46" customWidth="1"/>
    <col min="8702" max="8702" width="14.33203125" style="46" customWidth="1"/>
    <col min="8703" max="8703" width="0.88671875" style="46" customWidth="1"/>
    <col min="8704" max="8704" width="15.5546875" style="46" customWidth="1"/>
    <col min="8705" max="8705" width="0.5546875" style="46" customWidth="1"/>
    <col min="8706" max="8706" width="1.44140625" style="46" customWidth="1"/>
    <col min="8707" max="8707" width="14" style="46" customWidth="1"/>
    <col min="8708" max="8708" width="9.109375" style="46"/>
    <col min="8709" max="8709" width="11.109375" style="46" bestFit="1" customWidth="1"/>
    <col min="8710" max="8714" width="9.109375" style="46"/>
    <col min="8715" max="8715" width="12.5546875" style="46" bestFit="1" customWidth="1"/>
    <col min="8716" max="8716" width="9.109375" style="46" bestFit="1"/>
    <col min="8717" max="8717" width="13.88671875" style="46" bestFit="1" customWidth="1"/>
    <col min="8718" max="8720" width="9.109375" style="46" bestFit="1"/>
    <col min="8721" max="8721" width="11.109375" style="46" bestFit="1" customWidth="1"/>
    <col min="8722" max="8722" width="9.109375" style="46"/>
    <col min="8723" max="8723" width="11.109375" style="46" bestFit="1" customWidth="1"/>
    <col min="8724" max="8729" width="9.109375" style="46" bestFit="1"/>
    <col min="8730" max="8950" width="9.109375" style="46"/>
    <col min="8951" max="8951" width="47.6640625" style="46" customWidth="1"/>
    <col min="8952" max="8952" width="8" style="46" customWidth="1"/>
    <col min="8953" max="8953" width="0.88671875" style="46" customWidth="1"/>
    <col min="8954" max="8954" width="14.88671875" style="46" customWidth="1"/>
    <col min="8955" max="8955" width="0.88671875" style="46" customWidth="1"/>
    <col min="8956" max="8956" width="15.88671875" style="46" bestFit="1" customWidth="1"/>
    <col min="8957" max="8957" width="0.88671875" style="46" customWidth="1"/>
    <col min="8958" max="8958" width="14.33203125" style="46" customWidth="1"/>
    <col min="8959" max="8959" width="0.88671875" style="46" customWidth="1"/>
    <col min="8960" max="8960" width="15.5546875" style="46" customWidth="1"/>
    <col min="8961" max="8961" width="0.5546875" style="46" customWidth="1"/>
    <col min="8962" max="8962" width="1.44140625" style="46" customWidth="1"/>
    <col min="8963" max="8963" width="14" style="46" customWidth="1"/>
    <col min="8964" max="8964" width="9.109375" style="46"/>
    <col min="8965" max="8965" width="11.109375" style="46" bestFit="1" customWidth="1"/>
    <col min="8966" max="8970" width="9.109375" style="46"/>
    <col min="8971" max="8971" width="12.5546875" style="46" bestFit="1" customWidth="1"/>
    <col min="8972" max="8972" width="9.109375" style="46" bestFit="1"/>
    <col min="8973" max="8973" width="13.88671875" style="46" bestFit="1" customWidth="1"/>
    <col min="8974" max="8976" width="9.109375" style="46" bestFit="1"/>
    <col min="8977" max="8977" width="11.109375" style="46" bestFit="1" customWidth="1"/>
    <col min="8978" max="8978" width="9.109375" style="46"/>
    <col min="8979" max="8979" width="11.109375" style="46" bestFit="1" customWidth="1"/>
    <col min="8980" max="8985" width="9.109375" style="46" bestFit="1"/>
    <col min="8986" max="9206" width="9.109375" style="46"/>
    <col min="9207" max="9207" width="47.6640625" style="46" customWidth="1"/>
    <col min="9208" max="9208" width="8" style="46" customWidth="1"/>
    <col min="9209" max="9209" width="0.88671875" style="46" customWidth="1"/>
    <col min="9210" max="9210" width="14.88671875" style="46" customWidth="1"/>
    <col min="9211" max="9211" width="0.88671875" style="46" customWidth="1"/>
    <col min="9212" max="9212" width="15.88671875" style="46" bestFit="1" customWidth="1"/>
    <col min="9213" max="9213" width="0.88671875" style="46" customWidth="1"/>
    <col min="9214" max="9214" width="14.33203125" style="46" customWidth="1"/>
    <col min="9215" max="9215" width="0.88671875" style="46" customWidth="1"/>
    <col min="9216" max="9216" width="15.5546875" style="46" customWidth="1"/>
    <col min="9217" max="9217" width="0.5546875" style="46" customWidth="1"/>
    <col min="9218" max="9218" width="1.44140625" style="46" customWidth="1"/>
    <col min="9219" max="9219" width="14" style="46" customWidth="1"/>
    <col min="9220" max="9220" width="9.109375" style="46"/>
    <col min="9221" max="9221" width="11.109375" style="46" bestFit="1" customWidth="1"/>
    <col min="9222" max="9226" width="9.109375" style="46"/>
    <col min="9227" max="9227" width="12.5546875" style="46" bestFit="1" customWidth="1"/>
    <col min="9228" max="9228" width="9.109375" style="46" bestFit="1"/>
    <col min="9229" max="9229" width="13.88671875" style="46" bestFit="1" customWidth="1"/>
    <col min="9230" max="9232" width="9.109375" style="46" bestFit="1"/>
    <col min="9233" max="9233" width="11.109375" style="46" bestFit="1" customWidth="1"/>
    <col min="9234" max="9234" width="9.109375" style="46"/>
    <col min="9235" max="9235" width="11.109375" style="46" bestFit="1" customWidth="1"/>
    <col min="9236" max="9241" width="9.109375" style="46" bestFit="1"/>
    <col min="9242" max="9462" width="9.109375" style="46"/>
    <col min="9463" max="9463" width="47.6640625" style="46" customWidth="1"/>
    <col min="9464" max="9464" width="8" style="46" customWidth="1"/>
    <col min="9465" max="9465" width="0.88671875" style="46" customWidth="1"/>
    <col min="9466" max="9466" width="14.88671875" style="46" customWidth="1"/>
    <col min="9467" max="9467" width="0.88671875" style="46" customWidth="1"/>
    <col min="9468" max="9468" width="15.88671875" style="46" bestFit="1" customWidth="1"/>
    <col min="9469" max="9469" width="0.88671875" style="46" customWidth="1"/>
    <col min="9470" max="9470" width="14.33203125" style="46" customWidth="1"/>
    <col min="9471" max="9471" width="0.88671875" style="46" customWidth="1"/>
    <col min="9472" max="9472" width="15.5546875" style="46" customWidth="1"/>
    <col min="9473" max="9473" width="0.5546875" style="46" customWidth="1"/>
    <col min="9474" max="9474" width="1.44140625" style="46" customWidth="1"/>
    <col min="9475" max="9475" width="14" style="46" customWidth="1"/>
    <col min="9476" max="9476" width="9.109375" style="46"/>
    <col min="9477" max="9477" width="11.109375" style="46" bestFit="1" customWidth="1"/>
    <col min="9478" max="9482" width="9.109375" style="46"/>
    <col min="9483" max="9483" width="12.5546875" style="46" bestFit="1" customWidth="1"/>
    <col min="9484" max="9484" width="9.109375" style="46" bestFit="1"/>
    <col min="9485" max="9485" width="13.88671875" style="46" bestFit="1" customWidth="1"/>
    <col min="9486" max="9488" width="9.109375" style="46" bestFit="1"/>
    <col min="9489" max="9489" width="11.109375" style="46" bestFit="1" customWidth="1"/>
    <col min="9490" max="9490" width="9.109375" style="46"/>
    <col min="9491" max="9491" width="11.109375" style="46" bestFit="1" customWidth="1"/>
    <col min="9492" max="9497" width="9.109375" style="46" bestFit="1"/>
    <col min="9498" max="9718" width="9.109375" style="46"/>
    <col min="9719" max="9719" width="47.6640625" style="46" customWidth="1"/>
    <col min="9720" max="9720" width="8" style="46" customWidth="1"/>
    <col min="9721" max="9721" width="0.88671875" style="46" customWidth="1"/>
    <col min="9722" max="9722" width="14.88671875" style="46" customWidth="1"/>
    <col min="9723" max="9723" width="0.88671875" style="46" customWidth="1"/>
    <col min="9724" max="9724" width="15.88671875" style="46" bestFit="1" customWidth="1"/>
    <col min="9725" max="9725" width="0.88671875" style="46" customWidth="1"/>
    <col min="9726" max="9726" width="14.33203125" style="46" customWidth="1"/>
    <col min="9727" max="9727" width="0.88671875" style="46" customWidth="1"/>
    <col min="9728" max="9728" width="15.5546875" style="46" customWidth="1"/>
    <col min="9729" max="9729" width="0.5546875" style="46" customWidth="1"/>
    <col min="9730" max="9730" width="1.44140625" style="46" customWidth="1"/>
    <col min="9731" max="9731" width="14" style="46" customWidth="1"/>
    <col min="9732" max="9732" width="9.109375" style="46"/>
    <col min="9733" max="9733" width="11.109375" style="46" bestFit="1" customWidth="1"/>
    <col min="9734" max="9738" width="9.109375" style="46"/>
    <col min="9739" max="9739" width="12.5546875" style="46" bestFit="1" customWidth="1"/>
    <col min="9740" max="9740" width="9.109375" style="46" bestFit="1"/>
    <col min="9741" max="9741" width="13.88671875" style="46" bestFit="1" customWidth="1"/>
    <col min="9742" max="9744" width="9.109375" style="46" bestFit="1"/>
    <col min="9745" max="9745" width="11.109375" style="46" bestFit="1" customWidth="1"/>
    <col min="9746" max="9746" width="9.109375" style="46"/>
    <col min="9747" max="9747" width="11.109375" style="46" bestFit="1" customWidth="1"/>
    <col min="9748" max="9753" width="9.109375" style="46" bestFit="1"/>
    <col min="9754" max="9974" width="9.109375" style="46"/>
    <col min="9975" max="9975" width="47.6640625" style="46" customWidth="1"/>
    <col min="9976" max="9976" width="8" style="46" customWidth="1"/>
    <col min="9977" max="9977" width="0.88671875" style="46" customWidth="1"/>
    <col min="9978" max="9978" width="14.88671875" style="46" customWidth="1"/>
    <col min="9979" max="9979" width="0.88671875" style="46" customWidth="1"/>
    <col min="9980" max="9980" width="15.88671875" style="46" bestFit="1" customWidth="1"/>
    <col min="9981" max="9981" width="0.88671875" style="46" customWidth="1"/>
    <col min="9982" max="9982" width="14.33203125" style="46" customWidth="1"/>
    <col min="9983" max="9983" width="0.88671875" style="46" customWidth="1"/>
    <col min="9984" max="9984" width="15.5546875" style="46" customWidth="1"/>
    <col min="9985" max="9985" width="0.5546875" style="46" customWidth="1"/>
    <col min="9986" max="9986" width="1.44140625" style="46" customWidth="1"/>
    <col min="9987" max="9987" width="14" style="46" customWidth="1"/>
    <col min="9988" max="9988" width="9.109375" style="46"/>
    <col min="9989" max="9989" width="11.109375" style="46" bestFit="1" customWidth="1"/>
    <col min="9990" max="9994" width="9.109375" style="46"/>
    <col min="9995" max="9995" width="12.5546875" style="46" bestFit="1" customWidth="1"/>
    <col min="9996" max="9996" width="9.109375" style="46" bestFit="1"/>
    <col min="9997" max="9997" width="13.88671875" style="46" bestFit="1" customWidth="1"/>
    <col min="9998" max="10000" width="9.109375" style="46" bestFit="1"/>
    <col min="10001" max="10001" width="11.109375" style="46" bestFit="1" customWidth="1"/>
    <col min="10002" max="10002" width="9.109375" style="46"/>
    <col min="10003" max="10003" width="11.109375" style="46" bestFit="1" customWidth="1"/>
    <col min="10004" max="10009" width="9.109375" style="46" bestFit="1"/>
    <col min="10010" max="10230" width="9.109375" style="46"/>
    <col min="10231" max="10231" width="47.6640625" style="46" customWidth="1"/>
    <col min="10232" max="10232" width="8" style="46" customWidth="1"/>
    <col min="10233" max="10233" width="0.88671875" style="46" customWidth="1"/>
    <col min="10234" max="10234" width="14.88671875" style="46" customWidth="1"/>
    <col min="10235" max="10235" width="0.88671875" style="46" customWidth="1"/>
    <col min="10236" max="10236" width="15.88671875" style="46" bestFit="1" customWidth="1"/>
    <col min="10237" max="10237" width="0.88671875" style="46" customWidth="1"/>
    <col min="10238" max="10238" width="14.33203125" style="46" customWidth="1"/>
    <col min="10239" max="10239" width="0.88671875" style="46" customWidth="1"/>
    <col min="10240" max="10240" width="15.5546875" style="46" customWidth="1"/>
    <col min="10241" max="10241" width="0.5546875" style="46" customWidth="1"/>
    <col min="10242" max="10242" width="1.44140625" style="46" customWidth="1"/>
    <col min="10243" max="10243" width="14" style="46" customWidth="1"/>
    <col min="10244" max="10244" width="9.109375" style="46"/>
    <col min="10245" max="10245" width="11.109375" style="46" bestFit="1" customWidth="1"/>
    <col min="10246" max="10250" width="9.109375" style="46"/>
    <col min="10251" max="10251" width="12.5546875" style="46" bestFit="1" customWidth="1"/>
    <col min="10252" max="10252" width="9.109375" style="46" bestFit="1"/>
    <col min="10253" max="10253" width="13.88671875" style="46" bestFit="1" customWidth="1"/>
    <col min="10254" max="10256" width="9.109375" style="46" bestFit="1"/>
    <col min="10257" max="10257" width="11.109375" style="46" bestFit="1" customWidth="1"/>
    <col min="10258" max="10258" width="9.109375" style="46"/>
    <col min="10259" max="10259" width="11.109375" style="46" bestFit="1" customWidth="1"/>
    <col min="10260" max="10265" width="9.109375" style="46" bestFit="1"/>
    <col min="10266" max="10486" width="9.109375" style="46"/>
    <col min="10487" max="10487" width="47.6640625" style="46" customWidth="1"/>
    <col min="10488" max="10488" width="8" style="46" customWidth="1"/>
    <col min="10489" max="10489" width="0.88671875" style="46" customWidth="1"/>
    <col min="10490" max="10490" width="14.88671875" style="46" customWidth="1"/>
    <col min="10491" max="10491" width="0.88671875" style="46" customWidth="1"/>
    <col min="10492" max="10492" width="15.88671875" style="46" bestFit="1" customWidth="1"/>
    <col min="10493" max="10493" width="0.88671875" style="46" customWidth="1"/>
    <col min="10494" max="10494" width="14.33203125" style="46" customWidth="1"/>
    <col min="10495" max="10495" width="0.88671875" style="46" customWidth="1"/>
    <col min="10496" max="10496" width="15.5546875" style="46" customWidth="1"/>
    <col min="10497" max="10497" width="0.5546875" style="46" customWidth="1"/>
    <col min="10498" max="10498" width="1.44140625" style="46" customWidth="1"/>
    <col min="10499" max="10499" width="14" style="46" customWidth="1"/>
    <col min="10500" max="10500" width="9.109375" style="46"/>
    <col min="10501" max="10501" width="11.109375" style="46" bestFit="1" customWidth="1"/>
    <col min="10502" max="10506" width="9.109375" style="46"/>
    <col min="10507" max="10507" width="12.5546875" style="46" bestFit="1" customWidth="1"/>
    <col min="10508" max="10508" width="9.109375" style="46" bestFit="1"/>
    <col min="10509" max="10509" width="13.88671875" style="46" bestFit="1" customWidth="1"/>
    <col min="10510" max="10512" width="9.109375" style="46" bestFit="1"/>
    <col min="10513" max="10513" width="11.109375" style="46" bestFit="1" customWidth="1"/>
    <col min="10514" max="10514" width="9.109375" style="46"/>
    <col min="10515" max="10515" width="11.109375" style="46" bestFit="1" customWidth="1"/>
    <col min="10516" max="10521" width="9.109375" style="46" bestFit="1"/>
    <col min="10522" max="10742" width="9.109375" style="46"/>
    <col min="10743" max="10743" width="47.6640625" style="46" customWidth="1"/>
    <col min="10744" max="10744" width="8" style="46" customWidth="1"/>
    <col min="10745" max="10745" width="0.88671875" style="46" customWidth="1"/>
    <col min="10746" max="10746" width="14.88671875" style="46" customWidth="1"/>
    <col min="10747" max="10747" width="0.88671875" style="46" customWidth="1"/>
    <col min="10748" max="10748" width="15.88671875" style="46" bestFit="1" customWidth="1"/>
    <col min="10749" max="10749" width="0.88671875" style="46" customWidth="1"/>
    <col min="10750" max="10750" width="14.33203125" style="46" customWidth="1"/>
    <col min="10751" max="10751" width="0.88671875" style="46" customWidth="1"/>
    <col min="10752" max="10752" width="15.5546875" style="46" customWidth="1"/>
    <col min="10753" max="10753" width="0.5546875" style="46" customWidth="1"/>
    <col min="10754" max="10754" width="1.44140625" style="46" customWidth="1"/>
    <col min="10755" max="10755" width="14" style="46" customWidth="1"/>
    <col min="10756" max="10756" width="9.109375" style="46"/>
    <col min="10757" max="10757" width="11.109375" style="46" bestFit="1" customWidth="1"/>
    <col min="10758" max="10762" width="9.109375" style="46"/>
    <col min="10763" max="10763" width="12.5546875" style="46" bestFit="1" customWidth="1"/>
    <col min="10764" max="10764" width="9.109375" style="46" bestFit="1"/>
    <col min="10765" max="10765" width="13.88671875" style="46" bestFit="1" customWidth="1"/>
    <col min="10766" max="10768" width="9.109375" style="46" bestFit="1"/>
    <col min="10769" max="10769" width="11.109375" style="46" bestFit="1" customWidth="1"/>
    <col min="10770" max="10770" width="9.109375" style="46"/>
    <col min="10771" max="10771" width="11.109375" style="46" bestFit="1" customWidth="1"/>
    <col min="10772" max="10777" width="9.109375" style="46" bestFit="1"/>
    <col min="10778" max="10998" width="9.109375" style="46"/>
    <col min="10999" max="10999" width="47.6640625" style="46" customWidth="1"/>
    <col min="11000" max="11000" width="8" style="46" customWidth="1"/>
    <col min="11001" max="11001" width="0.88671875" style="46" customWidth="1"/>
    <col min="11002" max="11002" width="14.88671875" style="46" customWidth="1"/>
    <col min="11003" max="11003" width="0.88671875" style="46" customWidth="1"/>
    <col min="11004" max="11004" width="15.88671875" style="46" bestFit="1" customWidth="1"/>
    <col min="11005" max="11005" width="0.88671875" style="46" customWidth="1"/>
    <col min="11006" max="11006" width="14.33203125" style="46" customWidth="1"/>
    <col min="11007" max="11007" width="0.88671875" style="46" customWidth="1"/>
    <col min="11008" max="11008" width="15.5546875" style="46" customWidth="1"/>
    <col min="11009" max="11009" width="0.5546875" style="46" customWidth="1"/>
    <col min="11010" max="11010" width="1.44140625" style="46" customWidth="1"/>
    <col min="11011" max="11011" width="14" style="46" customWidth="1"/>
    <col min="11012" max="11012" width="9.109375" style="46"/>
    <col min="11013" max="11013" width="11.109375" style="46" bestFit="1" customWidth="1"/>
    <col min="11014" max="11018" width="9.109375" style="46"/>
    <col min="11019" max="11019" width="12.5546875" style="46" bestFit="1" customWidth="1"/>
    <col min="11020" max="11020" width="9.109375" style="46" bestFit="1"/>
    <col min="11021" max="11021" width="13.88671875" style="46" bestFit="1" customWidth="1"/>
    <col min="11022" max="11024" width="9.109375" style="46" bestFit="1"/>
    <col min="11025" max="11025" width="11.109375" style="46" bestFit="1" customWidth="1"/>
    <col min="11026" max="11026" width="9.109375" style="46"/>
    <col min="11027" max="11027" width="11.109375" style="46" bestFit="1" customWidth="1"/>
    <col min="11028" max="11033" width="9.109375" style="46" bestFit="1"/>
    <col min="11034" max="11254" width="9.109375" style="46"/>
    <col min="11255" max="11255" width="47.6640625" style="46" customWidth="1"/>
    <col min="11256" max="11256" width="8" style="46" customWidth="1"/>
    <col min="11257" max="11257" width="0.88671875" style="46" customWidth="1"/>
    <col min="11258" max="11258" width="14.88671875" style="46" customWidth="1"/>
    <col min="11259" max="11259" width="0.88671875" style="46" customWidth="1"/>
    <col min="11260" max="11260" width="15.88671875" style="46" bestFit="1" customWidth="1"/>
    <col min="11261" max="11261" width="0.88671875" style="46" customWidth="1"/>
    <col min="11262" max="11262" width="14.33203125" style="46" customWidth="1"/>
    <col min="11263" max="11263" width="0.88671875" style="46" customWidth="1"/>
    <col min="11264" max="11264" width="15.5546875" style="46" customWidth="1"/>
    <col min="11265" max="11265" width="0.5546875" style="46" customWidth="1"/>
    <col min="11266" max="11266" width="1.44140625" style="46" customWidth="1"/>
    <col min="11267" max="11267" width="14" style="46" customWidth="1"/>
    <col min="11268" max="11268" width="9.109375" style="46"/>
    <col min="11269" max="11269" width="11.109375" style="46" bestFit="1" customWidth="1"/>
    <col min="11270" max="11274" width="9.109375" style="46"/>
    <col min="11275" max="11275" width="12.5546875" style="46" bestFit="1" customWidth="1"/>
    <col min="11276" max="11276" width="9.109375" style="46" bestFit="1"/>
    <col min="11277" max="11277" width="13.88671875" style="46" bestFit="1" customWidth="1"/>
    <col min="11278" max="11280" width="9.109375" style="46" bestFit="1"/>
    <col min="11281" max="11281" width="11.109375" style="46" bestFit="1" customWidth="1"/>
    <col min="11282" max="11282" width="9.109375" style="46"/>
    <col min="11283" max="11283" width="11.109375" style="46" bestFit="1" customWidth="1"/>
    <col min="11284" max="11289" width="9.109375" style="46" bestFit="1"/>
    <col min="11290" max="11510" width="9.109375" style="46"/>
    <col min="11511" max="11511" width="47.6640625" style="46" customWidth="1"/>
    <col min="11512" max="11512" width="8" style="46" customWidth="1"/>
    <col min="11513" max="11513" width="0.88671875" style="46" customWidth="1"/>
    <col min="11514" max="11514" width="14.88671875" style="46" customWidth="1"/>
    <col min="11515" max="11515" width="0.88671875" style="46" customWidth="1"/>
    <col min="11516" max="11516" width="15.88671875" style="46" bestFit="1" customWidth="1"/>
    <col min="11517" max="11517" width="0.88671875" style="46" customWidth="1"/>
    <col min="11518" max="11518" width="14.33203125" style="46" customWidth="1"/>
    <col min="11519" max="11519" width="0.88671875" style="46" customWidth="1"/>
    <col min="11520" max="11520" width="15.5546875" style="46" customWidth="1"/>
    <col min="11521" max="11521" width="0.5546875" style="46" customWidth="1"/>
    <col min="11522" max="11522" width="1.44140625" style="46" customWidth="1"/>
    <col min="11523" max="11523" width="14" style="46" customWidth="1"/>
    <col min="11524" max="11524" width="9.109375" style="46"/>
    <col min="11525" max="11525" width="11.109375" style="46" bestFit="1" customWidth="1"/>
    <col min="11526" max="11530" width="9.109375" style="46"/>
    <col min="11531" max="11531" width="12.5546875" style="46" bestFit="1" customWidth="1"/>
    <col min="11532" max="11532" width="9.109375" style="46" bestFit="1"/>
    <col min="11533" max="11533" width="13.88671875" style="46" bestFit="1" customWidth="1"/>
    <col min="11534" max="11536" width="9.109375" style="46" bestFit="1"/>
    <col min="11537" max="11537" width="11.109375" style="46" bestFit="1" customWidth="1"/>
    <col min="11538" max="11538" width="9.109375" style="46"/>
    <col min="11539" max="11539" width="11.109375" style="46" bestFit="1" customWidth="1"/>
    <col min="11540" max="11545" width="9.109375" style="46" bestFit="1"/>
    <col min="11546" max="11766" width="9.109375" style="46"/>
    <col min="11767" max="11767" width="47.6640625" style="46" customWidth="1"/>
    <col min="11768" max="11768" width="8" style="46" customWidth="1"/>
    <col min="11769" max="11769" width="0.88671875" style="46" customWidth="1"/>
    <col min="11770" max="11770" width="14.88671875" style="46" customWidth="1"/>
    <col min="11771" max="11771" width="0.88671875" style="46" customWidth="1"/>
    <col min="11772" max="11772" width="15.88671875" style="46" bestFit="1" customWidth="1"/>
    <col min="11773" max="11773" width="0.88671875" style="46" customWidth="1"/>
    <col min="11774" max="11774" width="14.33203125" style="46" customWidth="1"/>
    <col min="11775" max="11775" width="0.88671875" style="46" customWidth="1"/>
    <col min="11776" max="11776" width="15.5546875" style="46" customWidth="1"/>
    <col min="11777" max="11777" width="0.5546875" style="46" customWidth="1"/>
    <col min="11778" max="11778" width="1.44140625" style="46" customWidth="1"/>
    <col min="11779" max="11779" width="14" style="46" customWidth="1"/>
    <col min="11780" max="11780" width="9.109375" style="46"/>
    <col min="11781" max="11781" width="11.109375" style="46" bestFit="1" customWidth="1"/>
    <col min="11782" max="11786" width="9.109375" style="46"/>
    <col min="11787" max="11787" width="12.5546875" style="46" bestFit="1" customWidth="1"/>
    <col min="11788" max="11788" width="9.109375" style="46" bestFit="1"/>
    <col min="11789" max="11789" width="13.88671875" style="46" bestFit="1" customWidth="1"/>
    <col min="11790" max="11792" width="9.109375" style="46" bestFit="1"/>
    <col min="11793" max="11793" width="11.109375" style="46" bestFit="1" customWidth="1"/>
    <col min="11794" max="11794" width="9.109375" style="46"/>
    <col min="11795" max="11795" width="11.109375" style="46" bestFit="1" customWidth="1"/>
    <col min="11796" max="11801" width="9.109375" style="46" bestFit="1"/>
    <col min="11802" max="12022" width="9.109375" style="46"/>
    <col min="12023" max="12023" width="47.6640625" style="46" customWidth="1"/>
    <col min="12024" max="12024" width="8" style="46" customWidth="1"/>
    <col min="12025" max="12025" width="0.88671875" style="46" customWidth="1"/>
    <col min="12026" max="12026" width="14.88671875" style="46" customWidth="1"/>
    <col min="12027" max="12027" width="0.88671875" style="46" customWidth="1"/>
    <col min="12028" max="12028" width="15.88671875" style="46" bestFit="1" customWidth="1"/>
    <col min="12029" max="12029" width="0.88671875" style="46" customWidth="1"/>
    <col min="12030" max="12030" width="14.33203125" style="46" customWidth="1"/>
    <col min="12031" max="12031" width="0.88671875" style="46" customWidth="1"/>
    <col min="12032" max="12032" width="15.5546875" style="46" customWidth="1"/>
    <col min="12033" max="12033" width="0.5546875" style="46" customWidth="1"/>
    <col min="12034" max="12034" width="1.44140625" style="46" customWidth="1"/>
    <col min="12035" max="12035" width="14" style="46" customWidth="1"/>
    <col min="12036" max="12036" width="9.109375" style="46"/>
    <col min="12037" max="12037" width="11.109375" style="46" bestFit="1" customWidth="1"/>
    <col min="12038" max="12042" width="9.109375" style="46"/>
    <col min="12043" max="12043" width="12.5546875" style="46" bestFit="1" customWidth="1"/>
    <col min="12044" max="12044" width="9.109375" style="46" bestFit="1"/>
    <col min="12045" max="12045" width="13.88671875" style="46" bestFit="1" customWidth="1"/>
    <col min="12046" max="12048" width="9.109375" style="46" bestFit="1"/>
    <col min="12049" max="12049" width="11.109375" style="46" bestFit="1" customWidth="1"/>
    <col min="12050" max="12050" width="9.109375" style="46"/>
    <col min="12051" max="12051" width="11.109375" style="46" bestFit="1" customWidth="1"/>
    <col min="12052" max="12057" width="9.109375" style="46" bestFit="1"/>
    <col min="12058" max="12278" width="9.109375" style="46"/>
    <col min="12279" max="12279" width="47.6640625" style="46" customWidth="1"/>
    <col min="12280" max="12280" width="8" style="46" customWidth="1"/>
    <col min="12281" max="12281" width="0.88671875" style="46" customWidth="1"/>
    <col min="12282" max="12282" width="14.88671875" style="46" customWidth="1"/>
    <col min="12283" max="12283" width="0.88671875" style="46" customWidth="1"/>
    <col min="12284" max="12284" width="15.88671875" style="46" bestFit="1" customWidth="1"/>
    <col min="12285" max="12285" width="0.88671875" style="46" customWidth="1"/>
    <col min="12286" max="12286" width="14.33203125" style="46" customWidth="1"/>
    <col min="12287" max="12287" width="0.88671875" style="46" customWidth="1"/>
    <col min="12288" max="12288" width="15.5546875" style="46" customWidth="1"/>
    <col min="12289" max="12289" width="0.5546875" style="46" customWidth="1"/>
    <col min="12290" max="12290" width="1.44140625" style="46" customWidth="1"/>
    <col min="12291" max="12291" width="14" style="46" customWidth="1"/>
    <col min="12292" max="12292" width="9.109375" style="46"/>
    <col min="12293" max="12293" width="11.109375" style="46" bestFit="1" customWidth="1"/>
    <col min="12294" max="12298" width="9.109375" style="46"/>
    <col min="12299" max="12299" width="12.5546875" style="46" bestFit="1" customWidth="1"/>
    <col min="12300" max="12300" width="9.109375" style="46" bestFit="1"/>
    <col min="12301" max="12301" width="13.88671875" style="46" bestFit="1" customWidth="1"/>
    <col min="12302" max="12304" width="9.109375" style="46" bestFit="1"/>
    <col min="12305" max="12305" width="11.109375" style="46" bestFit="1" customWidth="1"/>
    <col min="12306" max="12306" width="9.109375" style="46"/>
    <col min="12307" max="12307" width="11.109375" style="46" bestFit="1" customWidth="1"/>
    <col min="12308" max="12313" width="9.109375" style="46" bestFit="1"/>
    <col min="12314" max="12534" width="9.109375" style="46"/>
    <col min="12535" max="12535" width="47.6640625" style="46" customWidth="1"/>
    <col min="12536" max="12536" width="8" style="46" customWidth="1"/>
    <col min="12537" max="12537" width="0.88671875" style="46" customWidth="1"/>
    <col min="12538" max="12538" width="14.88671875" style="46" customWidth="1"/>
    <col min="12539" max="12539" width="0.88671875" style="46" customWidth="1"/>
    <col min="12540" max="12540" width="15.88671875" style="46" bestFit="1" customWidth="1"/>
    <col min="12541" max="12541" width="0.88671875" style="46" customWidth="1"/>
    <col min="12542" max="12542" width="14.33203125" style="46" customWidth="1"/>
    <col min="12543" max="12543" width="0.88671875" style="46" customWidth="1"/>
    <col min="12544" max="12544" width="15.5546875" style="46" customWidth="1"/>
    <col min="12545" max="12545" width="0.5546875" style="46" customWidth="1"/>
    <col min="12546" max="12546" width="1.44140625" style="46" customWidth="1"/>
    <col min="12547" max="12547" width="14" style="46" customWidth="1"/>
    <col min="12548" max="12548" width="9.109375" style="46"/>
    <col min="12549" max="12549" width="11.109375" style="46" bestFit="1" customWidth="1"/>
    <col min="12550" max="12554" width="9.109375" style="46"/>
    <col min="12555" max="12555" width="12.5546875" style="46" bestFit="1" customWidth="1"/>
    <col min="12556" max="12556" width="9.109375" style="46" bestFit="1"/>
    <col min="12557" max="12557" width="13.88671875" style="46" bestFit="1" customWidth="1"/>
    <col min="12558" max="12560" width="9.109375" style="46" bestFit="1"/>
    <col min="12561" max="12561" width="11.109375" style="46" bestFit="1" customWidth="1"/>
    <col min="12562" max="12562" width="9.109375" style="46"/>
    <col min="12563" max="12563" width="11.109375" style="46" bestFit="1" customWidth="1"/>
    <col min="12564" max="12569" width="9.109375" style="46" bestFit="1"/>
    <col min="12570" max="12790" width="9.109375" style="46"/>
    <col min="12791" max="12791" width="47.6640625" style="46" customWidth="1"/>
    <col min="12792" max="12792" width="8" style="46" customWidth="1"/>
    <col min="12793" max="12793" width="0.88671875" style="46" customWidth="1"/>
    <col min="12794" max="12794" width="14.88671875" style="46" customWidth="1"/>
    <col min="12795" max="12795" width="0.88671875" style="46" customWidth="1"/>
    <col min="12796" max="12796" width="15.88671875" style="46" bestFit="1" customWidth="1"/>
    <col min="12797" max="12797" width="0.88671875" style="46" customWidth="1"/>
    <col min="12798" max="12798" width="14.33203125" style="46" customWidth="1"/>
    <col min="12799" max="12799" width="0.88671875" style="46" customWidth="1"/>
    <col min="12800" max="12800" width="15.5546875" style="46" customWidth="1"/>
    <col min="12801" max="12801" width="0.5546875" style="46" customWidth="1"/>
    <col min="12802" max="12802" width="1.44140625" style="46" customWidth="1"/>
    <col min="12803" max="12803" width="14" style="46" customWidth="1"/>
    <col min="12804" max="12804" width="9.109375" style="46"/>
    <col min="12805" max="12805" width="11.109375" style="46" bestFit="1" customWidth="1"/>
    <col min="12806" max="12810" width="9.109375" style="46"/>
    <col min="12811" max="12811" width="12.5546875" style="46" bestFit="1" customWidth="1"/>
    <col min="12812" max="12812" width="9.109375" style="46" bestFit="1"/>
    <col min="12813" max="12813" width="13.88671875" style="46" bestFit="1" customWidth="1"/>
    <col min="12814" max="12816" width="9.109375" style="46" bestFit="1"/>
    <col min="12817" max="12817" width="11.109375" style="46" bestFit="1" customWidth="1"/>
    <col min="12818" max="12818" width="9.109375" style="46"/>
    <col min="12819" max="12819" width="11.109375" style="46" bestFit="1" customWidth="1"/>
    <col min="12820" max="12825" width="9.109375" style="46" bestFit="1"/>
    <col min="12826" max="13046" width="9.109375" style="46"/>
    <col min="13047" max="13047" width="47.6640625" style="46" customWidth="1"/>
    <col min="13048" max="13048" width="8" style="46" customWidth="1"/>
    <col min="13049" max="13049" width="0.88671875" style="46" customWidth="1"/>
    <col min="13050" max="13050" width="14.88671875" style="46" customWidth="1"/>
    <col min="13051" max="13051" width="0.88671875" style="46" customWidth="1"/>
    <col min="13052" max="13052" width="15.88671875" style="46" bestFit="1" customWidth="1"/>
    <col min="13053" max="13053" width="0.88671875" style="46" customWidth="1"/>
    <col min="13054" max="13054" width="14.33203125" style="46" customWidth="1"/>
    <col min="13055" max="13055" width="0.88671875" style="46" customWidth="1"/>
    <col min="13056" max="13056" width="15.5546875" style="46" customWidth="1"/>
    <col min="13057" max="13057" width="0.5546875" style="46" customWidth="1"/>
    <col min="13058" max="13058" width="1.44140625" style="46" customWidth="1"/>
    <col min="13059" max="13059" width="14" style="46" customWidth="1"/>
    <col min="13060" max="13060" width="9.109375" style="46"/>
    <col min="13061" max="13061" width="11.109375" style="46" bestFit="1" customWidth="1"/>
    <col min="13062" max="13066" width="9.109375" style="46"/>
    <col min="13067" max="13067" width="12.5546875" style="46" bestFit="1" customWidth="1"/>
    <col min="13068" max="13068" width="9.109375" style="46" bestFit="1"/>
    <col min="13069" max="13069" width="13.88671875" style="46" bestFit="1" customWidth="1"/>
    <col min="13070" max="13072" width="9.109375" style="46" bestFit="1"/>
    <col min="13073" max="13073" width="11.109375" style="46" bestFit="1" customWidth="1"/>
    <col min="13074" max="13074" width="9.109375" style="46"/>
    <col min="13075" max="13075" width="11.109375" style="46" bestFit="1" customWidth="1"/>
    <col min="13076" max="13081" width="9.109375" style="46" bestFit="1"/>
    <col min="13082" max="13302" width="9.109375" style="46"/>
    <col min="13303" max="13303" width="47.6640625" style="46" customWidth="1"/>
    <col min="13304" max="13304" width="8" style="46" customWidth="1"/>
    <col min="13305" max="13305" width="0.88671875" style="46" customWidth="1"/>
    <col min="13306" max="13306" width="14.88671875" style="46" customWidth="1"/>
    <col min="13307" max="13307" width="0.88671875" style="46" customWidth="1"/>
    <col min="13308" max="13308" width="15.88671875" style="46" bestFit="1" customWidth="1"/>
    <col min="13309" max="13309" width="0.88671875" style="46" customWidth="1"/>
    <col min="13310" max="13310" width="14.33203125" style="46" customWidth="1"/>
    <col min="13311" max="13311" width="0.88671875" style="46" customWidth="1"/>
    <col min="13312" max="13312" width="15.5546875" style="46" customWidth="1"/>
    <col min="13313" max="13313" width="0.5546875" style="46" customWidth="1"/>
    <col min="13314" max="13314" width="1.44140625" style="46" customWidth="1"/>
    <col min="13315" max="13315" width="14" style="46" customWidth="1"/>
    <col min="13316" max="13316" width="9.109375" style="46"/>
    <col min="13317" max="13317" width="11.109375" style="46" bestFit="1" customWidth="1"/>
    <col min="13318" max="13322" width="9.109375" style="46"/>
    <col min="13323" max="13323" width="12.5546875" style="46" bestFit="1" customWidth="1"/>
    <col min="13324" max="13324" width="9.109375" style="46" bestFit="1"/>
    <col min="13325" max="13325" width="13.88671875" style="46" bestFit="1" customWidth="1"/>
    <col min="13326" max="13328" width="9.109375" style="46" bestFit="1"/>
    <col min="13329" max="13329" width="11.109375" style="46" bestFit="1" customWidth="1"/>
    <col min="13330" max="13330" width="9.109375" style="46"/>
    <col min="13331" max="13331" width="11.109375" style="46" bestFit="1" customWidth="1"/>
    <col min="13332" max="13337" width="9.109375" style="46" bestFit="1"/>
    <col min="13338" max="13558" width="9.109375" style="46"/>
    <col min="13559" max="13559" width="47.6640625" style="46" customWidth="1"/>
    <col min="13560" max="13560" width="8" style="46" customWidth="1"/>
    <col min="13561" max="13561" width="0.88671875" style="46" customWidth="1"/>
    <col min="13562" max="13562" width="14.88671875" style="46" customWidth="1"/>
    <col min="13563" max="13563" width="0.88671875" style="46" customWidth="1"/>
    <col min="13564" max="13564" width="15.88671875" style="46" bestFit="1" customWidth="1"/>
    <col min="13565" max="13565" width="0.88671875" style="46" customWidth="1"/>
    <col min="13566" max="13566" width="14.33203125" style="46" customWidth="1"/>
    <col min="13567" max="13567" width="0.88671875" style="46" customWidth="1"/>
    <col min="13568" max="13568" width="15.5546875" style="46" customWidth="1"/>
    <col min="13569" max="13569" width="0.5546875" style="46" customWidth="1"/>
    <col min="13570" max="13570" width="1.44140625" style="46" customWidth="1"/>
    <col min="13571" max="13571" width="14" style="46" customWidth="1"/>
    <col min="13572" max="13572" width="9.109375" style="46"/>
    <col min="13573" max="13573" width="11.109375" style="46" bestFit="1" customWidth="1"/>
    <col min="13574" max="13578" width="9.109375" style="46"/>
    <col min="13579" max="13579" width="12.5546875" style="46" bestFit="1" customWidth="1"/>
    <col min="13580" max="13580" width="9.109375" style="46" bestFit="1"/>
    <col min="13581" max="13581" width="13.88671875" style="46" bestFit="1" customWidth="1"/>
    <col min="13582" max="13584" width="9.109375" style="46" bestFit="1"/>
    <col min="13585" max="13585" width="11.109375" style="46" bestFit="1" customWidth="1"/>
    <col min="13586" max="13586" width="9.109375" style="46"/>
    <col min="13587" max="13587" width="11.109375" style="46" bestFit="1" customWidth="1"/>
    <col min="13588" max="13593" width="9.109375" style="46" bestFit="1"/>
    <col min="13594" max="13814" width="9.109375" style="46"/>
    <col min="13815" max="13815" width="47.6640625" style="46" customWidth="1"/>
    <col min="13816" max="13816" width="8" style="46" customWidth="1"/>
    <col min="13817" max="13817" width="0.88671875" style="46" customWidth="1"/>
    <col min="13818" max="13818" width="14.88671875" style="46" customWidth="1"/>
    <col min="13819" max="13819" width="0.88671875" style="46" customWidth="1"/>
    <col min="13820" max="13820" width="15.88671875" style="46" bestFit="1" customWidth="1"/>
    <col min="13821" max="13821" width="0.88671875" style="46" customWidth="1"/>
    <col min="13822" max="13822" width="14.33203125" style="46" customWidth="1"/>
    <col min="13823" max="13823" width="0.88671875" style="46" customWidth="1"/>
    <col min="13824" max="13824" width="15.5546875" style="46" customWidth="1"/>
    <col min="13825" max="13825" width="0.5546875" style="46" customWidth="1"/>
    <col min="13826" max="13826" width="1.44140625" style="46" customWidth="1"/>
    <col min="13827" max="13827" width="14" style="46" customWidth="1"/>
    <col min="13828" max="13828" width="9.109375" style="46"/>
    <col min="13829" max="13829" width="11.109375" style="46" bestFit="1" customWidth="1"/>
    <col min="13830" max="13834" width="9.109375" style="46"/>
    <col min="13835" max="13835" width="12.5546875" style="46" bestFit="1" customWidth="1"/>
    <col min="13836" max="13836" width="9.109375" style="46" bestFit="1"/>
    <col min="13837" max="13837" width="13.88671875" style="46" bestFit="1" customWidth="1"/>
    <col min="13838" max="13840" width="9.109375" style="46" bestFit="1"/>
    <col min="13841" max="13841" width="11.109375" style="46" bestFit="1" customWidth="1"/>
    <col min="13842" max="13842" width="9.109375" style="46"/>
    <col min="13843" max="13843" width="11.109375" style="46" bestFit="1" customWidth="1"/>
    <col min="13844" max="13849" width="9.109375" style="46" bestFit="1"/>
    <col min="13850" max="14070" width="9.109375" style="46"/>
    <col min="14071" max="14071" width="47.6640625" style="46" customWidth="1"/>
    <col min="14072" max="14072" width="8" style="46" customWidth="1"/>
    <col min="14073" max="14073" width="0.88671875" style="46" customWidth="1"/>
    <col min="14074" max="14074" width="14.88671875" style="46" customWidth="1"/>
    <col min="14075" max="14075" width="0.88671875" style="46" customWidth="1"/>
    <col min="14076" max="14076" width="15.88671875" style="46" bestFit="1" customWidth="1"/>
    <col min="14077" max="14077" width="0.88671875" style="46" customWidth="1"/>
    <col min="14078" max="14078" width="14.33203125" style="46" customWidth="1"/>
    <col min="14079" max="14079" width="0.88671875" style="46" customWidth="1"/>
    <col min="14080" max="14080" width="15.5546875" style="46" customWidth="1"/>
    <col min="14081" max="14081" width="0.5546875" style="46" customWidth="1"/>
    <col min="14082" max="14082" width="1.44140625" style="46" customWidth="1"/>
    <col min="14083" max="14083" width="14" style="46" customWidth="1"/>
    <col min="14084" max="14084" width="9.109375" style="46"/>
    <col min="14085" max="14085" width="11.109375" style="46" bestFit="1" customWidth="1"/>
    <col min="14086" max="14090" width="9.109375" style="46"/>
    <col min="14091" max="14091" width="12.5546875" style="46" bestFit="1" customWidth="1"/>
    <col min="14092" max="14092" width="9.109375" style="46" bestFit="1"/>
    <col min="14093" max="14093" width="13.88671875" style="46" bestFit="1" customWidth="1"/>
    <col min="14094" max="14096" width="9.109375" style="46" bestFit="1"/>
    <col min="14097" max="14097" width="11.109375" style="46" bestFit="1" customWidth="1"/>
    <col min="14098" max="14098" width="9.109375" style="46"/>
    <col min="14099" max="14099" width="11.109375" style="46" bestFit="1" customWidth="1"/>
    <col min="14100" max="14105" width="9.109375" style="46" bestFit="1"/>
    <col min="14106" max="14326" width="9.109375" style="46"/>
    <col min="14327" max="14327" width="47.6640625" style="46" customWidth="1"/>
    <col min="14328" max="14328" width="8" style="46" customWidth="1"/>
    <col min="14329" max="14329" width="0.88671875" style="46" customWidth="1"/>
    <col min="14330" max="14330" width="14.88671875" style="46" customWidth="1"/>
    <col min="14331" max="14331" width="0.88671875" style="46" customWidth="1"/>
    <col min="14332" max="14332" width="15.88671875" style="46" bestFit="1" customWidth="1"/>
    <col min="14333" max="14333" width="0.88671875" style="46" customWidth="1"/>
    <col min="14334" max="14334" width="14.33203125" style="46" customWidth="1"/>
    <col min="14335" max="14335" width="0.88671875" style="46" customWidth="1"/>
    <col min="14336" max="14336" width="15.5546875" style="46" customWidth="1"/>
    <col min="14337" max="14337" width="0.5546875" style="46" customWidth="1"/>
    <col min="14338" max="14338" width="1.44140625" style="46" customWidth="1"/>
    <col min="14339" max="14339" width="14" style="46" customWidth="1"/>
    <col min="14340" max="14340" width="9.109375" style="46"/>
    <col min="14341" max="14341" width="11.109375" style="46" bestFit="1" customWidth="1"/>
    <col min="14342" max="14346" width="9.109375" style="46"/>
    <col min="14347" max="14347" width="12.5546875" style="46" bestFit="1" customWidth="1"/>
    <col min="14348" max="14348" width="9.109375" style="46" bestFit="1"/>
    <col min="14349" max="14349" width="13.88671875" style="46" bestFit="1" customWidth="1"/>
    <col min="14350" max="14352" width="9.109375" style="46" bestFit="1"/>
    <col min="14353" max="14353" width="11.109375" style="46" bestFit="1" customWidth="1"/>
    <col min="14354" max="14354" width="9.109375" style="46"/>
    <col min="14355" max="14355" width="11.109375" style="46" bestFit="1" customWidth="1"/>
    <col min="14356" max="14361" width="9.109375" style="46" bestFit="1"/>
    <col min="14362" max="14582" width="9.109375" style="46"/>
    <col min="14583" max="14583" width="47.6640625" style="46" customWidth="1"/>
    <col min="14584" max="14584" width="8" style="46" customWidth="1"/>
    <col min="14585" max="14585" width="0.88671875" style="46" customWidth="1"/>
    <col min="14586" max="14586" width="14.88671875" style="46" customWidth="1"/>
    <col min="14587" max="14587" width="0.88671875" style="46" customWidth="1"/>
    <col min="14588" max="14588" width="15.88671875" style="46" bestFit="1" customWidth="1"/>
    <col min="14589" max="14589" width="0.88671875" style="46" customWidth="1"/>
    <col min="14590" max="14590" width="14.33203125" style="46" customWidth="1"/>
    <col min="14591" max="14591" width="0.88671875" style="46" customWidth="1"/>
    <col min="14592" max="14592" width="15.5546875" style="46" customWidth="1"/>
    <col min="14593" max="14593" width="0.5546875" style="46" customWidth="1"/>
    <col min="14594" max="14594" width="1.44140625" style="46" customWidth="1"/>
    <col min="14595" max="14595" width="14" style="46" customWidth="1"/>
    <col min="14596" max="14596" width="9.109375" style="46"/>
    <col min="14597" max="14597" width="11.109375" style="46" bestFit="1" customWidth="1"/>
    <col min="14598" max="14602" width="9.109375" style="46"/>
    <col min="14603" max="14603" width="12.5546875" style="46" bestFit="1" customWidth="1"/>
    <col min="14604" max="14604" width="9.109375" style="46" bestFit="1"/>
    <col min="14605" max="14605" width="13.88671875" style="46" bestFit="1" customWidth="1"/>
    <col min="14606" max="14608" width="9.109375" style="46" bestFit="1"/>
    <col min="14609" max="14609" width="11.109375" style="46" bestFit="1" customWidth="1"/>
    <col min="14610" max="14610" width="9.109375" style="46"/>
    <col min="14611" max="14611" width="11.109375" style="46" bestFit="1" customWidth="1"/>
    <col min="14612" max="14617" width="9.109375" style="46" bestFit="1"/>
    <col min="14618" max="14838" width="9.109375" style="46"/>
    <col min="14839" max="14839" width="47.6640625" style="46" customWidth="1"/>
    <col min="14840" max="14840" width="8" style="46" customWidth="1"/>
    <col min="14841" max="14841" width="0.88671875" style="46" customWidth="1"/>
    <col min="14842" max="14842" width="14.88671875" style="46" customWidth="1"/>
    <col min="14843" max="14843" width="0.88671875" style="46" customWidth="1"/>
    <col min="14844" max="14844" width="15.88671875" style="46" bestFit="1" customWidth="1"/>
    <col min="14845" max="14845" width="0.88671875" style="46" customWidth="1"/>
    <col min="14846" max="14846" width="14.33203125" style="46" customWidth="1"/>
    <col min="14847" max="14847" width="0.88671875" style="46" customWidth="1"/>
    <col min="14848" max="14848" width="15.5546875" style="46" customWidth="1"/>
    <col min="14849" max="14849" width="0.5546875" style="46" customWidth="1"/>
    <col min="14850" max="14850" width="1.44140625" style="46" customWidth="1"/>
    <col min="14851" max="14851" width="14" style="46" customWidth="1"/>
    <col min="14852" max="14852" width="9.109375" style="46"/>
    <col min="14853" max="14853" width="11.109375" style="46" bestFit="1" customWidth="1"/>
    <col min="14854" max="14858" width="9.109375" style="46"/>
    <col min="14859" max="14859" width="12.5546875" style="46" bestFit="1" customWidth="1"/>
    <col min="14860" max="14860" width="9.109375" style="46" bestFit="1"/>
    <col min="14861" max="14861" width="13.88671875" style="46" bestFit="1" customWidth="1"/>
    <col min="14862" max="14864" width="9.109375" style="46" bestFit="1"/>
    <col min="14865" max="14865" width="11.109375" style="46" bestFit="1" customWidth="1"/>
    <col min="14866" max="14866" width="9.109375" style="46"/>
    <col min="14867" max="14867" width="11.109375" style="46" bestFit="1" customWidth="1"/>
    <col min="14868" max="14873" width="9.109375" style="46" bestFit="1"/>
    <col min="14874" max="15094" width="9.109375" style="46"/>
    <col min="15095" max="15095" width="47.6640625" style="46" customWidth="1"/>
    <col min="15096" max="15096" width="8" style="46" customWidth="1"/>
    <col min="15097" max="15097" width="0.88671875" style="46" customWidth="1"/>
    <col min="15098" max="15098" width="14.88671875" style="46" customWidth="1"/>
    <col min="15099" max="15099" width="0.88671875" style="46" customWidth="1"/>
    <col min="15100" max="15100" width="15.88671875" style="46" bestFit="1" customWidth="1"/>
    <col min="15101" max="15101" width="0.88671875" style="46" customWidth="1"/>
    <col min="15102" max="15102" width="14.33203125" style="46" customWidth="1"/>
    <col min="15103" max="15103" width="0.88671875" style="46" customWidth="1"/>
    <col min="15104" max="15104" width="15.5546875" style="46" customWidth="1"/>
    <col min="15105" max="15105" width="0.5546875" style="46" customWidth="1"/>
    <col min="15106" max="15106" width="1.44140625" style="46" customWidth="1"/>
    <col min="15107" max="15107" width="14" style="46" customWidth="1"/>
    <col min="15108" max="15108" width="9.109375" style="46"/>
    <col min="15109" max="15109" width="11.109375" style="46" bestFit="1" customWidth="1"/>
    <col min="15110" max="15114" width="9.109375" style="46"/>
    <col min="15115" max="15115" width="12.5546875" style="46" bestFit="1" customWidth="1"/>
    <col min="15116" max="15116" width="9.109375" style="46" bestFit="1"/>
    <col min="15117" max="15117" width="13.88671875" style="46" bestFit="1" customWidth="1"/>
    <col min="15118" max="15120" width="9.109375" style="46" bestFit="1"/>
    <col min="15121" max="15121" width="11.109375" style="46" bestFit="1" customWidth="1"/>
    <col min="15122" max="15122" width="9.109375" style="46"/>
    <col min="15123" max="15123" width="11.109375" style="46" bestFit="1" customWidth="1"/>
    <col min="15124" max="15129" width="9.109375" style="46" bestFit="1"/>
    <col min="15130" max="15350" width="9.109375" style="46"/>
    <col min="15351" max="15351" width="47.6640625" style="46" customWidth="1"/>
    <col min="15352" max="15352" width="8" style="46" customWidth="1"/>
    <col min="15353" max="15353" width="0.88671875" style="46" customWidth="1"/>
    <col min="15354" max="15354" width="14.88671875" style="46" customWidth="1"/>
    <col min="15355" max="15355" width="0.88671875" style="46" customWidth="1"/>
    <col min="15356" max="15356" width="15.88671875" style="46" bestFit="1" customWidth="1"/>
    <col min="15357" max="15357" width="0.88671875" style="46" customWidth="1"/>
    <col min="15358" max="15358" width="14.33203125" style="46" customWidth="1"/>
    <col min="15359" max="15359" width="0.88671875" style="46" customWidth="1"/>
    <col min="15360" max="15360" width="15.5546875" style="46" customWidth="1"/>
    <col min="15361" max="15361" width="0.5546875" style="46" customWidth="1"/>
    <col min="15362" max="15362" width="1.44140625" style="46" customWidth="1"/>
    <col min="15363" max="15363" width="14" style="46" customWidth="1"/>
    <col min="15364" max="15364" width="9.109375" style="46"/>
    <col min="15365" max="15365" width="11.109375" style="46" bestFit="1" customWidth="1"/>
    <col min="15366" max="15370" width="9.109375" style="46"/>
    <col min="15371" max="15371" width="12.5546875" style="46" bestFit="1" customWidth="1"/>
    <col min="15372" max="15372" width="9.109375" style="46" bestFit="1"/>
    <col min="15373" max="15373" width="13.88671875" style="46" bestFit="1" customWidth="1"/>
    <col min="15374" max="15376" width="9.109375" style="46" bestFit="1"/>
    <col min="15377" max="15377" width="11.109375" style="46" bestFit="1" customWidth="1"/>
    <col min="15378" max="15378" width="9.109375" style="46"/>
    <col min="15379" max="15379" width="11.109375" style="46" bestFit="1" customWidth="1"/>
    <col min="15380" max="15385" width="9.109375" style="46" bestFit="1"/>
    <col min="15386" max="15606" width="9.109375" style="46"/>
    <col min="15607" max="15607" width="47.6640625" style="46" customWidth="1"/>
    <col min="15608" max="15608" width="8" style="46" customWidth="1"/>
    <col min="15609" max="15609" width="0.88671875" style="46" customWidth="1"/>
    <col min="15610" max="15610" width="14.88671875" style="46" customWidth="1"/>
    <col min="15611" max="15611" width="0.88671875" style="46" customWidth="1"/>
    <col min="15612" max="15612" width="15.88671875" style="46" bestFit="1" customWidth="1"/>
    <col min="15613" max="15613" width="0.88671875" style="46" customWidth="1"/>
    <col min="15614" max="15614" width="14.33203125" style="46" customWidth="1"/>
    <col min="15615" max="15615" width="0.88671875" style="46" customWidth="1"/>
    <col min="15616" max="15616" width="15.5546875" style="46" customWidth="1"/>
    <col min="15617" max="15617" width="0.5546875" style="46" customWidth="1"/>
    <col min="15618" max="15618" width="1.44140625" style="46" customWidth="1"/>
    <col min="15619" max="15619" width="14" style="46" customWidth="1"/>
    <col min="15620" max="15620" width="9.109375" style="46"/>
    <col min="15621" max="15621" width="11.109375" style="46" bestFit="1" customWidth="1"/>
    <col min="15622" max="15626" width="9.109375" style="46"/>
    <col min="15627" max="15627" width="12.5546875" style="46" bestFit="1" customWidth="1"/>
    <col min="15628" max="15628" width="9.109375" style="46" bestFit="1"/>
    <col min="15629" max="15629" width="13.88671875" style="46" bestFit="1" customWidth="1"/>
    <col min="15630" max="15632" width="9.109375" style="46" bestFit="1"/>
    <col min="15633" max="15633" width="11.109375" style="46" bestFit="1" customWidth="1"/>
    <col min="15634" max="15634" width="9.109375" style="46"/>
    <col min="15635" max="15635" width="11.109375" style="46" bestFit="1" customWidth="1"/>
    <col min="15636" max="15641" width="9.109375" style="46" bestFit="1"/>
    <col min="15642" max="15862" width="9.109375" style="46"/>
    <col min="15863" max="15863" width="47.6640625" style="46" customWidth="1"/>
    <col min="15864" max="15864" width="8" style="46" customWidth="1"/>
    <col min="15865" max="15865" width="0.88671875" style="46" customWidth="1"/>
    <col min="15866" max="15866" width="14.88671875" style="46" customWidth="1"/>
    <col min="15867" max="15867" width="0.88671875" style="46" customWidth="1"/>
    <col min="15868" max="15868" width="15.88671875" style="46" bestFit="1" customWidth="1"/>
    <col min="15869" max="15869" width="0.88671875" style="46" customWidth="1"/>
    <col min="15870" max="15870" width="14.33203125" style="46" customWidth="1"/>
    <col min="15871" max="15871" width="0.88671875" style="46" customWidth="1"/>
    <col min="15872" max="15872" width="15.5546875" style="46" customWidth="1"/>
    <col min="15873" max="15873" width="0.5546875" style="46" customWidth="1"/>
    <col min="15874" max="15874" width="1.44140625" style="46" customWidth="1"/>
    <col min="15875" max="15875" width="14" style="46" customWidth="1"/>
    <col min="15876" max="15876" width="9.109375" style="46"/>
    <col min="15877" max="15877" width="11.109375" style="46" bestFit="1" customWidth="1"/>
    <col min="15878" max="15882" width="9.109375" style="46"/>
    <col min="15883" max="15883" width="12.5546875" style="46" bestFit="1" customWidth="1"/>
    <col min="15884" max="15884" width="9.109375" style="46" bestFit="1"/>
    <col min="15885" max="15885" width="13.88671875" style="46" bestFit="1" customWidth="1"/>
    <col min="15886" max="15888" width="9.109375" style="46" bestFit="1"/>
    <col min="15889" max="15889" width="11.109375" style="46" bestFit="1" customWidth="1"/>
    <col min="15890" max="15890" width="9.109375" style="46"/>
    <col min="15891" max="15891" width="11.109375" style="46" bestFit="1" customWidth="1"/>
    <col min="15892" max="15897" width="9.109375" style="46" bestFit="1"/>
    <col min="15898" max="16118" width="9.109375" style="46"/>
    <col min="16119" max="16119" width="47.6640625" style="46" customWidth="1"/>
    <col min="16120" max="16120" width="8" style="46" customWidth="1"/>
    <col min="16121" max="16121" width="0.88671875" style="46" customWidth="1"/>
    <col min="16122" max="16122" width="14.88671875" style="46" customWidth="1"/>
    <col min="16123" max="16123" width="0.88671875" style="46" customWidth="1"/>
    <col min="16124" max="16124" width="15.88671875" style="46" bestFit="1" customWidth="1"/>
    <col min="16125" max="16125" width="0.88671875" style="46" customWidth="1"/>
    <col min="16126" max="16126" width="14.33203125" style="46" customWidth="1"/>
    <col min="16127" max="16127" width="0.88671875" style="46" customWidth="1"/>
    <col min="16128" max="16128" width="15.5546875" style="46" customWidth="1"/>
    <col min="16129" max="16129" width="0.5546875" style="46" customWidth="1"/>
    <col min="16130" max="16130" width="1.44140625" style="46" customWidth="1"/>
    <col min="16131" max="16131" width="14" style="46" customWidth="1"/>
    <col min="16132" max="16132" width="9.109375" style="46"/>
    <col min="16133" max="16133" width="11.109375" style="46" bestFit="1" customWidth="1"/>
    <col min="16134" max="16138" width="9.109375" style="46"/>
    <col min="16139" max="16139" width="12.5546875" style="46" bestFit="1" customWidth="1"/>
    <col min="16140" max="16140" width="9.109375" style="46" bestFit="1"/>
    <col min="16141" max="16141" width="13.88671875" style="46" bestFit="1" customWidth="1"/>
    <col min="16142" max="16144" width="9.109375" style="46" bestFit="1"/>
    <col min="16145" max="16145" width="11.109375" style="46" bestFit="1" customWidth="1"/>
    <col min="16146" max="16146" width="9.109375" style="46"/>
    <col min="16147" max="16147" width="11.109375" style="46" bestFit="1" customWidth="1"/>
    <col min="16148" max="16153" width="9.109375" style="46" bestFit="1"/>
    <col min="16154" max="16384" width="9.109375" style="46"/>
  </cols>
  <sheetData>
    <row r="1" spans="1:11" ht="24" customHeight="1">
      <c r="J1" s="77" t="s">
        <v>30</v>
      </c>
    </row>
    <row r="2" spans="1:11" ht="24" customHeight="1">
      <c r="A2" s="44" t="s">
        <v>109</v>
      </c>
      <c r="B2" s="54"/>
      <c r="C2" s="54"/>
      <c r="D2" s="54"/>
      <c r="E2" s="54"/>
      <c r="F2" s="54"/>
      <c r="G2" s="54"/>
      <c r="H2" s="78"/>
      <c r="I2" s="78"/>
      <c r="J2" s="78"/>
      <c r="K2" s="54"/>
    </row>
    <row r="3" spans="1:11" ht="24" customHeight="1">
      <c r="A3" s="44" t="s">
        <v>20</v>
      </c>
      <c r="B3" s="54"/>
      <c r="C3" s="54"/>
      <c r="D3" s="79"/>
      <c r="E3" s="54"/>
      <c r="F3" s="54"/>
      <c r="G3" s="54"/>
      <c r="H3" s="78"/>
      <c r="I3" s="78"/>
      <c r="J3" s="78"/>
      <c r="K3" s="54"/>
    </row>
    <row r="4" spans="1:11" ht="24" customHeight="1">
      <c r="A4" s="44" t="s">
        <v>210</v>
      </c>
      <c r="B4" s="54"/>
      <c r="C4" s="54"/>
      <c r="D4" s="54"/>
      <c r="E4" s="54"/>
      <c r="F4" s="54"/>
      <c r="G4" s="54"/>
      <c r="H4" s="78"/>
      <c r="I4" s="78"/>
      <c r="J4" s="78"/>
      <c r="K4" s="54"/>
    </row>
    <row r="5" spans="1:11" ht="24" customHeight="1">
      <c r="A5" s="114" t="s">
        <v>84</v>
      </c>
      <c r="B5" s="114"/>
      <c r="C5" s="114"/>
      <c r="D5" s="114"/>
      <c r="E5" s="114"/>
      <c r="F5" s="114"/>
      <c r="G5" s="114"/>
      <c r="H5" s="114"/>
      <c r="I5" s="114"/>
      <c r="J5" s="114"/>
      <c r="K5" s="54"/>
    </row>
    <row r="6" spans="1:11" ht="24" customHeight="1">
      <c r="A6" s="48"/>
      <c r="B6" s="48"/>
      <c r="C6" s="48"/>
      <c r="D6" s="115" t="s">
        <v>14</v>
      </c>
      <c r="E6" s="115"/>
      <c r="F6" s="115"/>
      <c r="G6" s="48"/>
      <c r="H6" s="115" t="s">
        <v>10</v>
      </c>
      <c r="I6" s="115"/>
      <c r="J6" s="115"/>
      <c r="K6" s="54"/>
    </row>
    <row r="7" spans="1:11" ht="24" customHeight="1">
      <c r="B7" s="50" t="s">
        <v>0</v>
      </c>
      <c r="C7" s="51"/>
      <c r="D7" s="80">
        <v>2566</v>
      </c>
      <c r="E7" s="53"/>
      <c r="F7" s="80">
        <v>2565</v>
      </c>
      <c r="G7" s="53"/>
      <c r="H7" s="80">
        <v>2566</v>
      </c>
      <c r="I7" s="53"/>
      <c r="J7" s="80">
        <v>2565</v>
      </c>
      <c r="K7" s="54"/>
    </row>
    <row r="8" spans="1:11" ht="24" customHeight="1">
      <c r="A8" s="81" t="s">
        <v>173</v>
      </c>
      <c r="B8" s="54"/>
      <c r="C8" s="51"/>
      <c r="D8" s="53"/>
      <c r="E8" s="53"/>
      <c r="F8" s="53"/>
      <c r="G8" s="53"/>
      <c r="H8" s="53"/>
      <c r="I8" s="53"/>
      <c r="J8" s="53"/>
      <c r="K8" s="54"/>
    </row>
    <row r="9" spans="1:11" ht="24" customHeight="1">
      <c r="A9" s="81" t="s">
        <v>151</v>
      </c>
      <c r="B9" s="54"/>
      <c r="C9" s="51"/>
      <c r="D9" s="53"/>
      <c r="E9" s="53"/>
      <c r="F9" s="53"/>
      <c r="G9" s="53"/>
      <c r="H9" s="53"/>
      <c r="I9" s="53"/>
      <c r="J9" s="53"/>
      <c r="K9" s="54"/>
    </row>
    <row r="10" spans="1:11" ht="24" customHeight="1">
      <c r="A10" s="49" t="s">
        <v>21</v>
      </c>
      <c r="B10" s="57"/>
      <c r="D10" s="82">
        <v>20863671</v>
      </c>
      <c r="E10" s="38"/>
      <c r="F10" s="82">
        <v>8808082</v>
      </c>
      <c r="G10" s="82"/>
      <c r="H10" s="38">
        <v>0</v>
      </c>
      <c r="I10" s="38"/>
      <c r="J10" s="38">
        <v>0</v>
      </c>
      <c r="K10" s="54"/>
    </row>
    <row r="11" spans="1:11" ht="24" customHeight="1">
      <c r="A11" s="49" t="s">
        <v>19</v>
      </c>
      <c r="B11" s="57"/>
      <c r="D11" s="82">
        <v>166936397</v>
      </c>
      <c r="E11" s="82"/>
      <c r="F11" s="82">
        <v>31776178</v>
      </c>
      <c r="G11" s="82"/>
      <c r="H11" s="38">
        <v>129385741</v>
      </c>
      <c r="I11" s="82"/>
      <c r="J11" s="38">
        <v>23916856</v>
      </c>
      <c r="K11" s="54"/>
    </row>
    <row r="12" spans="1:11" ht="24" customHeight="1">
      <c r="A12" s="49" t="s">
        <v>174</v>
      </c>
      <c r="B12" s="57"/>
      <c r="D12" s="82">
        <v>-17895038</v>
      </c>
      <c r="E12" s="38"/>
      <c r="F12" s="82">
        <v>713588</v>
      </c>
      <c r="G12" s="38"/>
      <c r="H12" s="38">
        <v>-20208782</v>
      </c>
      <c r="I12" s="38"/>
      <c r="J12" s="38">
        <v>-4453049</v>
      </c>
      <c r="K12" s="54"/>
    </row>
    <row r="13" spans="1:11" ht="24" customHeight="1">
      <c r="A13" s="49" t="s">
        <v>55</v>
      </c>
      <c r="B13" s="61"/>
      <c r="D13" s="82">
        <v>13563929</v>
      </c>
      <c r="E13" s="82"/>
      <c r="F13" s="82">
        <v>13236328</v>
      </c>
      <c r="G13" s="82"/>
      <c r="H13" s="38">
        <v>13563929</v>
      </c>
      <c r="I13" s="82"/>
      <c r="J13" s="38">
        <v>13236328</v>
      </c>
      <c r="K13" s="54"/>
    </row>
    <row r="14" spans="1:11" ht="24" customHeight="1">
      <c r="A14" s="49" t="s">
        <v>38</v>
      </c>
      <c r="B14" s="61"/>
      <c r="D14" s="83">
        <v>3053166</v>
      </c>
      <c r="E14" s="38"/>
      <c r="F14" s="83">
        <v>1594079</v>
      </c>
      <c r="G14" s="38"/>
      <c r="H14" s="84">
        <v>8530614</v>
      </c>
      <c r="I14" s="38"/>
      <c r="J14" s="84">
        <v>9178847</v>
      </c>
      <c r="K14" s="54"/>
    </row>
    <row r="15" spans="1:11" ht="24" customHeight="1">
      <c r="A15" s="81" t="s">
        <v>39</v>
      </c>
      <c r="B15" s="61"/>
      <c r="D15" s="84">
        <f>SUM(D10:D14)</f>
        <v>186522125</v>
      </c>
      <c r="E15" s="38"/>
      <c r="F15" s="84">
        <f>SUM(F10:F14)</f>
        <v>56128255</v>
      </c>
      <c r="G15" s="38"/>
      <c r="H15" s="84">
        <f>SUM(H10:H14)</f>
        <v>131271502</v>
      </c>
      <c r="I15" s="38"/>
      <c r="J15" s="84">
        <f>SUM(J10:J14)</f>
        <v>41878982</v>
      </c>
      <c r="K15" s="54"/>
    </row>
    <row r="16" spans="1:11" ht="24" customHeight="1">
      <c r="A16" s="81" t="s">
        <v>40</v>
      </c>
      <c r="B16" s="61"/>
      <c r="D16" s="38"/>
      <c r="E16" s="38"/>
      <c r="F16" s="38"/>
      <c r="G16" s="38"/>
      <c r="H16" s="38"/>
      <c r="I16" s="38"/>
      <c r="J16" s="38"/>
      <c r="K16" s="54"/>
    </row>
    <row r="17" spans="1:11" ht="24" customHeight="1">
      <c r="A17" s="49" t="s">
        <v>41</v>
      </c>
      <c r="B17" s="64"/>
      <c r="D17" s="82">
        <v>70910155</v>
      </c>
      <c r="E17" s="38"/>
      <c r="F17" s="38">
        <v>53594227</v>
      </c>
      <c r="G17" s="38"/>
      <c r="H17" s="38">
        <v>24590181</v>
      </c>
      <c r="I17" s="38"/>
      <c r="J17" s="38">
        <v>25098854</v>
      </c>
      <c r="K17" s="54"/>
    </row>
    <row r="18" spans="1:11" ht="24" customHeight="1">
      <c r="A18" s="49" t="s">
        <v>42</v>
      </c>
      <c r="B18" s="57"/>
      <c r="D18" s="82">
        <v>5573961</v>
      </c>
      <c r="E18" s="38"/>
      <c r="F18" s="38">
        <v>2294833</v>
      </c>
      <c r="G18" s="38"/>
      <c r="H18" s="38">
        <v>2391292</v>
      </c>
      <c r="I18" s="38"/>
      <c r="J18" s="38">
        <v>3493237</v>
      </c>
      <c r="K18" s="54"/>
    </row>
    <row r="19" spans="1:11" ht="24" customHeight="1">
      <c r="A19" s="49" t="s">
        <v>193</v>
      </c>
      <c r="B19" s="57"/>
      <c r="D19" s="82">
        <v>35325336</v>
      </c>
      <c r="E19" s="38"/>
      <c r="F19" s="38">
        <v>800023</v>
      </c>
      <c r="G19" s="38"/>
      <c r="H19" s="38">
        <v>0</v>
      </c>
      <c r="I19" s="38"/>
      <c r="J19" s="38">
        <v>-1100000</v>
      </c>
      <c r="K19" s="54"/>
    </row>
    <row r="20" spans="1:11" ht="24" customHeight="1">
      <c r="A20" s="49" t="s">
        <v>43</v>
      </c>
      <c r="B20" s="57"/>
      <c r="D20" s="84">
        <v>40141717</v>
      </c>
      <c r="E20" s="38"/>
      <c r="F20" s="84">
        <v>25268529</v>
      </c>
      <c r="G20" s="38"/>
      <c r="H20" s="84">
        <v>13836531</v>
      </c>
      <c r="I20" s="38">
        <v>13836531</v>
      </c>
      <c r="J20" s="84">
        <v>9641565</v>
      </c>
      <c r="K20" s="54"/>
    </row>
    <row r="21" spans="1:11" ht="24" customHeight="1">
      <c r="A21" s="81" t="s">
        <v>44</v>
      </c>
      <c r="B21" s="57"/>
      <c r="D21" s="84">
        <f>SUM(D17:D20)</f>
        <v>151951169</v>
      </c>
      <c r="E21" s="38"/>
      <c r="F21" s="84">
        <f>SUM(F17:F20)</f>
        <v>81957612</v>
      </c>
      <c r="G21" s="38"/>
      <c r="H21" s="84">
        <f>SUM(H17:H20)</f>
        <v>40818004</v>
      </c>
      <c r="I21" s="38"/>
      <c r="J21" s="84">
        <f>SUM(J17:J20)</f>
        <v>37133656</v>
      </c>
      <c r="K21" s="54"/>
    </row>
    <row r="22" spans="1:11" ht="24" customHeight="1">
      <c r="A22" s="81" t="s">
        <v>180</v>
      </c>
      <c r="B22" s="57"/>
      <c r="D22" s="38">
        <f>SUM(D15-D21)</f>
        <v>34570956</v>
      </c>
      <c r="E22" s="38"/>
      <c r="F22" s="38">
        <f>SUM(F15-F21)</f>
        <v>-25829357</v>
      </c>
      <c r="G22" s="38"/>
      <c r="H22" s="38">
        <f>SUM(H15-H21)</f>
        <v>90453498</v>
      </c>
      <c r="I22" s="38"/>
      <c r="J22" s="38">
        <f>SUM(J15-J21)</f>
        <v>4745326</v>
      </c>
      <c r="K22" s="54"/>
    </row>
    <row r="23" spans="1:11" ht="24" customHeight="1">
      <c r="A23" s="85" t="s">
        <v>74</v>
      </c>
      <c r="B23" s="57"/>
      <c r="D23" s="82">
        <v>-890249</v>
      </c>
      <c r="E23" s="38"/>
      <c r="F23" s="38">
        <v>-1610284</v>
      </c>
      <c r="G23" s="38"/>
      <c r="H23" s="38">
        <v>-304170</v>
      </c>
      <c r="I23" s="38"/>
      <c r="J23" s="38">
        <v>-678988</v>
      </c>
      <c r="K23" s="54"/>
    </row>
    <row r="24" spans="1:11" ht="24" customHeight="1">
      <c r="A24" s="85" t="s">
        <v>175</v>
      </c>
      <c r="B24" s="64"/>
      <c r="D24" s="82">
        <v>0</v>
      </c>
      <c r="E24" s="38"/>
      <c r="F24" s="38">
        <v>0</v>
      </c>
      <c r="G24" s="38"/>
      <c r="H24" s="38">
        <v>-44326667</v>
      </c>
      <c r="I24" s="38"/>
      <c r="J24" s="38">
        <v>0</v>
      </c>
      <c r="K24" s="54"/>
    </row>
    <row r="25" spans="1:11" ht="24" customHeight="1">
      <c r="A25" s="85" t="s">
        <v>203</v>
      </c>
      <c r="B25" s="57">
        <v>8</v>
      </c>
      <c r="D25" s="83">
        <v>20259114</v>
      </c>
      <c r="E25" s="38"/>
      <c r="F25" s="84">
        <v>30115605</v>
      </c>
      <c r="G25" s="38"/>
      <c r="H25" s="84">
        <v>0</v>
      </c>
      <c r="I25" s="38"/>
      <c r="J25" s="84">
        <v>0</v>
      </c>
      <c r="K25" s="54"/>
    </row>
    <row r="26" spans="1:11" ht="24" customHeight="1">
      <c r="A26" s="86" t="s">
        <v>221</v>
      </c>
      <c r="B26" s="64"/>
      <c r="D26" s="38">
        <f>SUM(D22:D25)</f>
        <v>53939821</v>
      </c>
      <c r="E26" s="38"/>
      <c r="F26" s="38">
        <f>SUM(F22:F25)</f>
        <v>2675964</v>
      </c>
      <c r="G26" s="38"/>
      <c r="H26" s="38">
        <f>SUM(H22:H25)</f>
        <v>45822661</v>
      </c>
      <c r="I26" s="38"/>
      <c r="J26" s="38">
        <f>SUM(J22:J25)</f>
        <v>4066338</v>
      </c>
      <c r="K26" s="54"/>
    </row>
    <row r="27" spans="1:11" ht="24" customHeight="1">
      <c r="A27" s="85" t="s">
        <v>222</v>
      </c>
      <c r="B27" s="57">
        <v>11</v>
      </c>
      <c r="D27" s="83">
        <v>-15874000</v>
      </c>
      <c r="E27" s="38"/>
      <c r="F27" s="84">
        <v>-1244098</v>
      </c>
      <c r="G27" s="38"/>
      <c r="H27" s="84">
        <v>-15920656</v>
      </c>
      <c r="I27" s="38"/>
      <c r="J27" s="84">
        <v>-906911</v>
      </c>
      <c r="K27" s="54"/>
    </row>
    <row r="28" spans="1:11" ht="24" customHeight="1">
      <c r="A28" s="86" t="s">
        <v>85</v>
      </c>
      <c r="B28" s="64"/>
      <c r="D28" s="84">
        <f>SUM(D26:D27)</f>
        <v>38065821</v>
      </c>
      <c r="E28" s="38"/>
      <c r="F28" s="84">
        <f>SUM(F26:F27)</f>
        <v>1431866</v>
      </c>
      <c r="G28" s="38"/>
      <c r="H28" s="84">
        <f>SUM(H26:H27)</f>
        <v>29902005</v>
      </c>
      <c r="I28" s="38"/>
      <c r="J28" s="84">
        <f>SUM(J26:J27)</f>
        <v>3159427</v>
      </c>
      <c r="K28" s="54"/>
    </row>
    <row r="29" spans="1:11" ht="24" customHeight="1">
      <c r="A29" s="87"/>
      <c r="B29" s="64"/>
      <c r="D29" s="38"/>
      <c r="E29" s="38"/>
      <c r="F29" s="38"/>
      <c r="G29" s="38"/>
      <c r="H29" s="88"/>
      <c r="I29" s="38"/>
      <c r="J29" s="38"/>
      <c r="K29" s="54"/>
    </row>
    <row r="30" spans="1:11" ht="24" customHeight="1">
      <c r="A30" s="46" t="s">
        <v>2</v>
      </c>
      <c r="B30" s="64"/>
      <c r="D30" s="38"/>
      <c r="E30" s="38"/>
      <c r="F30" s="38"/>
      <c r="G30" s="38"/>
      <c r="H30" s="38"/>
      <c r="I30" s="38"/>
      <c r="J30" s="38"/>
      <c r="K30" s="54"/>
    </row>
    <row r="31" spans="1:11" ht="24" customHeight="1">
      <c r="A31" s="87"/>
      <c r="B31" s="64"/>
      <c r="D31" s="38"/>
      <c r="E31" s="38"/>
      <c r="F31" s="38"/>
      <c r="G31" s="38"/>
      <c r="H31" s="38"/>
      <c r="I31" s="38"/>
      <c r="J31" s="38"/>
      <c r="K31" s="54"/>
    </row>
    <row r="32" spans="1:11" ht="24" customHeight="1">
      <c r="J32" s="77" t="s">
        <v>30</v>
      </c>
      <c r="K32" s="54"/>
    </row>
    <row r="33" spans="1:11" ht="24" customHeight="1">
      <c r="A33" s="44" t="s">
        <v>109</v>
      </c>
      <c r="B33" s="54"/>
      <c r="C33" s="54"/>
      <c r="D33" s="54"/>
      <c r="E33" s="54"/>
      <c r="F33" s="54"/>
      <c r="G33" s="54"/>
      <c r="H33" s="78"/>
      <c r="I33" s="78"/>
      <c r="J33" s="78"/>
      <c r="K33" s="54"/>
    </row>
    <row r="34" spans="1:11" ht="24" customHeight="1">
      <c r="A34" s="44" t="s">
        <v>91</v>
      </c>
      <c r="B34" s="54"/>
      <c r="C34" s="54"/>
      <c r="D34" s="79"/>
      <c r="E34" s="54"/>
      <c r="F34" s="54"/>
      <c r="G34" s="54"/>
      <c r="H34" s="78"/>
      <c r="I34" s="78"/>
      <c r="J34" s="78"/>
      <c r="K34" s="54"/>
    </row>
    <row r="35" spans="1:11" ht="24" customHeight="1">
      <c r="A35" s="44" t="s">
        <v>210</v>
      </c>
      <c r="B35" s="54"/>
      <c r="C35" s="54"/>
      <c r="D35" s="54"/>
      <c r="E35" s="54"/>
      <c r="F35" s="54"/>
      <c r="G35" s="54"/>
      <c r="H35" s="78"/>
      <c r="I35" s="78"/>
      <c r="J35" s="78"/>
      <c r="K35" s="54"/>
    </row>
    <row r="36" spans="1:11" ht="24" customHeight="1">
      <c r="A36" s="114" t="s">
        <v>84</v>
      </c>
      <c r="B36" s="114"/>
      <c r="C36" s="114"/>
      <c r="D36" s="114"/>
      <c r="E36" s="114"/>
      <c r="F36" s="114"/>
      <c r="G36" s="114"/>
      <c r="H36" s="114"/>
      <c r="I36" s="114"/>
      <c r="J36" s="114"/>
      <c r="K36" s="54"/>
    </row>
    <row r="37" spans="1:11" ht="24" customHeight="1">
      <c r="A37" s="48"/>
      <c r="B37" s="48"/>
      <c r="C37" s="48"/>
      <c r="D37" s="115" t="s">
        <v>14</v>
      </c>
      <c r="E37" s="115"/>
      <c r="F37" s="115"/>
      <c r="G37" s="48"/>
      <c r="H37" s="115" t="s">
        <v>10</v>
      </c>
      <c r="I37" s="115"/>
      <c r="J37" s="115"/>
      <c r="K37" s="54"/>
    </row>
    <row r="38" spans="1:11" ht="24" customHeight="1">
      <c r="B38" s="50" t="s">
        <v>0</v>
      </c>
      <c r="C38" s="51"/>
      <c r="D38" s="52">
        <v>2566</v>
      </c>
      <c r="E38" s="53"/>
      <c r="F38" s="52">
        <v>2565</v>
      </c>
      <c r="G38" s="53"/>
      <c r="H38" s="52">
        <v>2566</v>
      </c>
      <c r="I38" s="53"/>
      <c r="J38" s="52">
        <v>2565</v>
      </c>
      <c r="K38" s="54"/>
    </row>
    <row r="39" spans="1:11" ht="24" customHeight="1">
      <c r="A39" s="81" t="s">
        <v>127</v>
      </c>
      <c r="B39" s="64"/>
      <c r="D39" s="38"/>
      <c r="E39" s="38"/>
      <c r="F39" s="38"/>
      <c r="G39" s="38"/>
      <c r="H39" s="38"/>
      <c r="I39" s="38"/>
      <c r="J39" s="38"/>
      <c r="K39" s="54"/>
    </row>
    <row r="40" spans="1:11" ht="24" customHeight="1">
      <c r="A40" s="86" t="s">
        <v>177</v>
      </c>
      <c r="B40" s="64"/>
      <c r="D40" s="38"/>
      <c r="E40" s="38"/>
      <c r="F40" s="38"/>
      <c r="G40" s="38"/>
      <c r="H40" s="38"/>
      <c r="I40" s="38"/>
      <c r="J40" s="38"/>
      <c r="K40" s="54"/>
    </row>
    <row r="41" spans="1:11" ht="24" customHeight="1">
      <c r="A41" s="86" t="s">
        <v>82</v>
      </c>
      <c r="B41" s="64"/>
      <c r="D41" s="38"/>
      <c r="E41" s="38"/>
      <c r="F41" s="38"/>
      <c r="G41" s="38"/>
      <c r="H41" s="38"/>
      <c r="I41" s="38"/>
      <c r="J41" s="38"/>
      <c r="K41" s="54"/>
    </row>
    <row r="42" spans="1:11" ht="24" customHeight="1">
      <c r="A42" s="85" t="s">
        <v>204</v>
      </c>
      <c r="B42" s="64"/>
      <c r="D42" s="38"/>
      <c r="E42" s="38"/>
      <c r="F42" s="38"/>
      <c r="G42" s="38"/>
      <c r="H42" s="38"/>
      <c r="I42" s="38"/>
      <c r="J42" s="38"/>
      <c r="K42" s="54"/>
    </row>
    <row r="43" spans="1:11" ht="24" customHeight="1">
      <c r="A43" s="49" t="s">
        <v>128</v>
      </c>
      <c r="B43" s="64"/>
      <c r="D43" s="82">
        <v>-5343396</v>
      </c>
      <c r="E43" s="38"/>
      <c r="F43" s="38">
        <v>-31601936</v>
      </c>
      <c r="G43" s="38"/>
      <c r="H43" s="38">
        <v>-5343396</v>
      </c>
      <c r="I43" s="38"/>
      <c r="J43" s="38">
        <v>-31601936</v>
      </c>
      <c r="K43" s="54"/>
    </row>
    <row r="44" spans="1:11" ht="24" customHeight="1">
      <c r="A44" s="49" t="s">
        <v>223</v>
      </c>
      <c r="B44" s="64"/>
      <c r="D44" s="82">
        <v>8932</v>
      </c>
      <c r="E44" s="38"/>
      <c r="F44" s="38">
        <f>3986051-3634122</f>
        <v>351929</v>
      </c>
      <c r="G44" s="38"/>
      <c r="H44" s="38">
        <v>0</v>
      </c>
      <c r="I44" s="38"/>
      <c r="J44" s="38">
        <v>0</v>
      </c>
      <c r="K44" s="54"/>
    </row>
    <row r="45" spans="1:11" ht="24" customHeight="1">
      <c r="A45" s="49" t="s">
        <v>46</v>
      </c>
      <c r="B45" s="64"/>
      <c r="D45" s="38"/>
      <c r="E45" s="38"/>
      <c r="F45" s="38"/>
      <c r="G45" s="38"/>
      <c r="H45" s="38"/>
      <c r="I45" s="38"/>
      <c r="J45" s="38"/>
      <c r="K45" s="54"/>
    </row>
    <row r="46" spans="1:11" ht="24" customHeight="1">
      <c r="A46" s="49" t="s">
        <v>129</v>
      </c>
      <c r="B46" s="57">
        <v>11</v>
      </c>
      <c r="D46" s="82">
        <v>-7793062</v>
      </c>
      <c r="E46" s="38"/>
      <c r="F46" s="38">
        <v>-1165166</v>
      </c>
      <c r="G46" s="38"/>
      <c r="H46" s="38">
        <v>-7793062</v>
      </c>
      <c r="I46" s="38"/>
      <c r="J46" s="38">
        <v>-1165166</v>
      </c>
      <c r="K46" s="54"/>
    </row>
    <row r="47" spans="1:11" ht="24" customHeight="1">
      <c r="A47" s="86" t="s">
        <v>178</v>
      </c>
      <c r="B47" s="64"/>
      <c r="D47" s="38"/>
      <c r="E47" s="38"/>
      <c r="F47" s="38"/>
      <c r="G47" s="38"/>
      <c r="H47" s="38"/>
      <c r="I47" s="38"/>
      <c r="J47" s="38"/>
      <c r="K47" s="54"/>
    </row>
    <row r="48" spans="1:11" ht="24" customHeight="1">
      <c r="A48" s="86" t="s">
        <v>82</v>
      </c>
      <c r="B48" s="61"/>
      <c r="D48" s="38"/>
      <c r="E48" s="38"/>
      <c r="F48" s="38"/>
      <c r="G48" s="38"/>
      <c r="H48" s="38"/>
      <c r="I48" s="38"/>
      <c r="J48" s="38"/>
      <c r="K48" s="54"/>
    </row>
    <row r="49" spans="1:11" ht="24" customHeight="1">
      <c r="A49" s="85" t="s">
        <v>218</v>
      </c>
      <c r="B49" s="61"/>
      <c r="D49" s="38"/>
      <c r="E49" s="38"/>
      <c r="F49" s="38"/>
      <c r="G49" s="38"/>
      <c r="H49" s="38"/>
      <c r="I49" s="38"/>
      <c r="J49" s="38"/>
      <c r="K49" s="54"/>
    </row>
    <row r="50" spans="1:11" ht="24" customHeight="1">
      <c r="A50" s="49" t="s">
        <v>219</v>
      </c>
      <c r="B50" s="61"/>
      <c r="D50" s="38">
        <v>-648539</v>
      </c>
      <c r="E50" s="38"/>
      <c r="F50" s="38">
        <v>0</v>
      </c>
      <c r="G50" s="38"/>
      <c r="H50" s="38">
        <v>-648539</v>
      </c>
      <c r="I50" s="38"/>
      <c r="J50" s="38">
        <v>0</v>
      </c>
      <c r="K50" s="54"/>
    </row>
    <row r="51" spans="1:11" ht="24" customHeight="1">
      <c r="A51" s="49" t="s">
        <v>227</v>
      </c>
      <c r="B51" s="61"/>
      <c r="D51" s="84">
        <v>105915</v>
      </c>
      <c r="E51" s="38"/>
      <c r="F51" s="84">
        <v>-3327886</v>
      </c>
      <c r="G51" s="38"/>
      <c r="H51" s="84">
        <v>0</v>
      </c>
      <c r="I51" s="38"/>
      <c r="J51" s="84">
        <v>0</v>
      </c>
      <c r="K51" s="54"/>
    </row>
    <row r="52" spans="1:11" ht="24" customHeight="1">
      <c r="A52" s="86" t="s">
        <v>205</v>
      </c>
      <c r="B52" s="89"/>
      <c r="D52" s="84">
        <f>SUM(D43:D51)</f>
        <v>-13670150</v>
      </c>
      <c r="E52" s="38"/>
      <c r="F52" s="84">
        <f>SUM(F43:F51)</f>
        <v>-35743059</v>
      </c>
      <c r="G52" s="38"/>
      <c r="H52" s="84">
        <f>SUM(H43:H51)</f>
        <v>-13784997</v>
      </c>
      <c r="I52" s="38"/>
      <c r="J52" s="84">
        <f>SUM(J43:J51)</f>
        <v>-32767102</v>
      </c>
      <c r="K52" s="54"/>
    </row>
    <row r="53" spans="1:11" ht="24" customHeight="1" thickBot="1">
      <c r="A53" s="86" t="s">
        <v>115</v>
      </c>
      <c r="B53" s="89"/>
      <c r="D53" s="90">
        <f>SUM(D28,D52)</f>
        <v>24395671</v>
      </c>
      <c r="E53" s="38"/>
      <c r="F53" s="90">
        <f>SUM(F28,F52)</f>
        <v>-34311193</v>
      </c>
      <c r="G53" s="38"/>
      <c r="H53" s="90">
        <f>SUM(H28,H52)</f>
        <v>16117008</v>
      </c>
      <c r="I53" s="38"/>
      <c r="J53" s="90">
        <f>SUM(J28,J52)</f>
        <v>-29607675</v>
      </c>
      <c r="K53" s="54"/>
    </row>
    <row r="54" spans="1:11" ht="24" customHeight="1" thickTop="1">
      <c r="A54" s="81"/>
      <c r="B54" s="89"/>
      <c r="D54" s="38"/>
      <c r="E54" s="38"/>
      <c r="F54" s="38"/>
      <c r="G54" s="38"/>
      <c r="H54" s="38"/>
      <c r="I54" s="38"/>
      <c r="J54" s="38"/>
      <c r="K54" s="54"/>
    </row>
    <row r="55" spans="1:11" ht="24" customHeight="1">
      <c r="A55" s="91" t="s">
        <v>83</v>
      </c>
      <c r="B55" s="57">
        <v>12</v>
      </c>
      <c r="D55" s="38"/>
      <c r="E55" s="38"/>
      <c r="F55" s="38"/>
      <c r="G55" s="38"/>
      <c r="H55" s="38"/>
      <c r="I55" s="38"/>
      <c r="J55" s="38"/>
      <c r="K55" s="54"/>
    </row>
    <row r="56" spans="1:11" ht="24" customHeight="1" thickBot="1">
      <c r="A56" s="87" t="s">
        <v>224</v>
      </c>
      <c r="B56" s="57"/>
      <c r="D56" s="92">
        <f>+D28/9377446336.03279</f>
        <v>4.0592949973738881E-3</v>
      </c>
      <c r="E56" s="93"/>
      <c r="F56" s="92">
        <f>+F28/8954026904.8696</f>
        <v>1.5991307768142702E-4</v>
      </c>
      <c r="G56" s="93"/>
      <c r="H56" s="92">
        <f>+H28/9377446336.03279</f>
        <v>3.1887151286701262E-3</v>
      </c>
      <c r="I56" s="93"/>
      <c r="J56" s="92">
        <f>+J28/8954026904.08696</f>
        <v>3.5284984441557985E-4</v>
      </c>
      <c r="K56" s="54"/>
    </row>
    <row r="57" spans="1:11" ht="24" customHeight="1" thickTop="1" thickBot="1">
      <c r="A57" s="87" t="s">
        <v>225</v>
      </c>
      <c r="B57" s="57"/>
      <c r="D57" s="94">
        <f>+D28/9723725959.7565</f>
        <v>3.9147360957664462E-3</v>
      </c>
      <c r="F57" s="94">
        <f>+F28/10280249398.4926</f>
        <v>1.3928319678800356E-4</v>
      </c>
      <c r="G57" s="54"/>
      <c r="H57" s="95">
        <f>+H28/9723725959.7565</f>
        <v>3.0751591646818481E-3</v>
      </c>
      <c r="I57" s="54"/>
      <c r="J57" s="95">
        <f>+J28/10280249398.4926</f>
        <v>3.0732980081818532E-4</v>
      </c>
      <c r="K57" s="54"/>
    </row>
    <row r="58" spans="1:11" ht="24" customHeight="1" thickTop="1">
      <c r="A58" s="54"/>
      <c r="G58" s="54"/>
      <c r="H58" s="54"/>
      <c r="I58" s="54"/>
      <c r="J58" s="54"/>
      <c r="K58" s="54"/>
    </row>
    <row r="59" spans="1:11" ht="24" customHeight="1">
      <c r="A59" s="46" t="s">
        <v>2</v>
      </c>
      <c r="G59" s="54"/>
      <c r="H59" s="54"/>
      <c r="I59" s="54"/>
      <c r="J59" s="54"/>
      <c r="K59" s="54"/>
    </row>
    <row r="60" spans="1:11" ht="24" customHeight="1">
      <c r="G60" s="54"/>
      <c r="H60" s="54"/>
      <c r="I60" s="54"/>
      <c r="J60" s="54"/>
      <c r="K60" s="54"/>
    </row>
    <row r="61" spans="1:11" ht="24" customHeight="1">
      <c r="G61" s="54"/>
      <c r="H61" s="54"/>
      <c r="I61" s="54"/>
      <c r="J61" s="54"/>
      <c r="K61" s="54"/>
    </row>
    <row r="62" spans="1:11" ht="24" customHeight="1">
      <c r="A62" s="54"/>
      <c r="G62" s="54"/>
      <c r="H62" s="54"/>
      <c r="I62" s="54"/>
      <c r="J62" s="54"/>
    </row>
    <row r="63" spans="1:11" ht="24" customHeight="1">
      <c r="A63" s="54"/>
      <c r="G63" s="54"/>
      <c r="H63" s="54"/>
      <c r="I63" s="54"/>
      <c r="J63" s="54"/>
      <c r="K63" s="54"/>
    </row>
    <row r="64" spans="1:11" ht="24" customHeight="1">
      <c r="J64" s="77" t="s">
        <v>30</v>
      </c>
      <c r="K64" s="54"/>
    </row>
    <row r="65" spans="1:25" ht="24" customHeight="1">
      <c r="A65" s="44" t="s">
        <v>109</v>
      </c>
      <c r="B65" s="54"/>
      <c r="C65" s="54"/>
      <c r="D65" s="54"/>
      <c r="E65" s="54"/>
      <c r="F65" s="54"/>
      <c r="G65" s="54"/>
      <c r="H65" s="78"/>
      <c r="I65" s="78"/>
      <c r="J65" s="78"/>
      <c r="K65" s="54"/>
    </row>
    <row r="66" spans="1:25" ht="24" customHeight="1">
      <c r="A66" s="44" t="s">
        <v>20</v>
      </c>
      <c r="B66" s="54"/>
      <c r="C66" s="54"/>
      <c r="D66" s="79"/>
      <c r="E66" s="54"/>
      <c r="F66" s="54"/>
      <c r="G66" s="54"/>
      <c r="H66" s="78"/>
      <c r="I66" s="78"/>
      <c r="J66" s="78"/>
      <c r="K66" s="54"/>
    </row>
    <row r="67" spans="1:25" ht="24" customHeight="1">
      <c r="A67" s="44" t="s">
        <v>211</v>
      </c>
      <c r="B67" s="54"/>
      <c r="C67" s="54"/>
      <c r="D67" s="54"/>
      <c r="E67" s="54"/>
      <c r="F67" s="54"/>
      <c r="G67" s="54"/>
      <c r="H67" s="78"/>
      <c r="I67" s="78"/>
      <c r="J67" s="78"/>
      <c r="K67" s="54"/>
    </row>
    <row r="68" spans="1:25" ht="24" customHeight="1">
      <c r="A68" s="114" t="s">
        <v>84</v>
      </c>
      <c r="B68" s="114"/>
      <c r="C68" s="114"/>
      <c r="D68" s="114"/>
      <c r="E68" s="114"/>
      <c r="F68" s="114"/>
      <c r="G68" s="114"/>
      <c r="H68" s="114"/>
      <c r="I68" s="114"/>
      <c r="J68" s="114"/>
      <c r="K68" s="54"/>
    </row>
    <row r="69" spans="1:25" ht="24" customHeight="1">
      <c r="A69" s="48"/>
      <c r="B69" s="48"/>
      <c r="C69" s="48"/>
      <c r="D69" s="115" t="s">
        <v>14</v>
      </c>
      <c r="E69" s="115"/>
      <c r="F69" s="115"/>
      <c r="G69" s="48"/>
      <c r="H69" s="115" t="s">
        <v>10</v>
      </c>
      <c r="I69" s="115"/>
      <c r="J69" s="115"/>
      <c r="K69" s="54"/>
    </row>
    <row r="70" spans="1:25" ht="24" customHeight="1">
      <c r="B70" s="50" t="s">
        <v>0</v>
      </c>
      <c r="C70" s="51"/>
      <c r="D70" s="80">
        <v>2566</v>
      </c>
      <c r="E70" s="53"/>
      <c r="F70" s="80">
        <v>2565</v>
      </c>
      <c r="G70" s="53"/>
      <c r="H70" s="80">
        <v>2566</v>
      </c>
      <c r="I70" s="53"/>
      <c r="J70" s="80">
        <v>2565</v>
      </c>
      <c r="K70" s="54"/>
    </row>
    <row r="71" spans="1:25" ht="24" customHeight="1">
      <c r="A71" s="81" t="s">
        <v>173</v>
      </c>
      <c r="B71" s="54"/>
      <c r="C71" s="51"/>
      <c r="D71" s="53"/>
      <c r="E71" s="53"/>
      <c r="F71" s="53"/>
      <c r="G71" s="53"/>
      <c r="H71" s="53"/>
      <c r="I71" s="53"/>
      <c r="J71" s="53"/>
      <c r="K71" s="54"/>
      <c r="N71" s="96"/>
      <c r="O71" s="96"/>
      <c r="P71" s="96"/>
      <c r="Q71" s="96"/>
      <c r="R71" s="96"/>
      <c r="S71" s="96"/>
      <c r="T71" s="96"/>
      <c r="U71" s="96"/>
      <c r="V71" s="96"/>
      <c r="W71" s="96"/>
      <c r="X71" s="96"/>
      <c r="Y71" s="96"/>
    </row>
    <row r="72" spans="1:25" ht="24" customHeight="1">
      <c r="A72" s="81" t="s">
        <v>151</v>
      </c>
      <c r="B72" s="54"/>
      <c r="C72" s="51"/>
      <c r="D72" s="53"/>
      <c r="E72" s="53"/>
      <c r="F72" s="53"/>
      <c r="G72" s="53"/>
      <c r="H72" s="53"/>
      <c r="I72" s="53"/>
      <c r="J72" s="53"/>
      <c r="K72" s="54"/>
      <c r="N72" s="96"/>
      <c r="O72" s="96"/>
      <c r="P72" s="96"/>
      <c r="Q72" s="96"/>
      <c r="R72" s="96"/>
      <c r="S72" s="96"/>
      <c r="T72" s="96"/>
      <c r="U72" s="96"/>
      <c r="V72" s="96"/>
      <c r="W72" s="96"/>
      <c r="X72" s="96"/>
      <c r="Y72" s="96"/>
    </row>
    <row r="73" spans="1:25" ht="24" customHeight="1">
      <c r="A73" s="49" t="s">
        <v>21</v>
      </c>
      <c r="B73" s="57"/>
      <c r="D73" s="82">
        <v>52421129</v>
      </c>
      <c r="E73" s="38"/>
      <c r="F73" s="82">
        <v>28869629</v>
      </c>
      <c r="G73" s="82"/>
      <c r="H73" s="38">
        <v>0</v>
      </c>
      <c r="I73" s="38"/>
      <c r="J73" s="38">
        <v>0</v>
      </c>
      <c r="K73" s="54"/>
      <c r="N73" s="96"/>
      <c r="O73" s="96"/>
      <c r="P73" s="96"/>
      <c r="Q73" s="96"/>
      <c r="R73" s="96"/>
      <c r="S73" s="96"/>
      <c r="T73" s="96"/>
      <c r="U73" s="96"/>
      <c r="V73" s="96"/>
      <c r="W73" s="96"/>
      <c r="X73" s="96"/>
      <c r="Y73" s="96"/>
    </row>
    <row r="74" spans="1:25" ht="24" customHeight="1">
      <c r="A74" s="49" t="s">
        <v>19</v>
      </c>
      <c r="B74" s="57"/>
      <c r="D74" s="82">
        <v>318299887</v>
      </c>
      <c r="E74" s="82"/>
      <c r="F74" s="82">
        <v>84530122</v>
      </c>
      <c r="G74" s="82"/>
      <c r="H74" s="38">
        <v>261095880</v>
      </c>
      <c r="I74" s="82"/>
      <c r="J74" s="38">
        <v>61121162</v>
      </c>
      <c r="K74" s="54"/>
      <c r="N74" s="96"/>
      <c r="O74" s="96"/>
      <c r="P74" s="96"/>
      <c r="Q74" s="96"/>
      <c r="R74" s="96"/>
      <c r="S74" s="96"/>
      <c r="T74" s="96"/>
      <c r="U74" s="96"/>
      <c r="V74" s="96"/>
      <c r="W74" s="96"/>
      <c r="X74" s="96"/>
      <c r="Y74" s="96"/>
    </row>
    <row r="75" spans="1:25" ht="24" customHeight="1">
      <c r="A75" s="49" t="s">
        <v>228</v>
      </c>
      <c r="B75" s="57"/>
      <c r="D75" s="82">
        <v>-11321509</v>
      </c>
      <c r="E75" s="38"/>
      <c r="F75" s="82">
        <v>-168898049</v>
      </c>
      <c r="G75" s="38"/>
      <c r="H75" s="38">
        <v>-22776564</v>
      </c>
      <c r="I75" s="38"/>
      <c r="J75" s="38">
        <v>-168903930</v>
      </c>
      <c r="K75" s="54"/>
      <c r="N75" s="96"/>
      <c r="O75" s="96"/>
      <c r="P75" s="96"/>
      <c r="Q75" s="96"/>
      <c r="R75" s="96"/>
      <c r="S75" s="96"/>
      <c r="T75" s="96"/>
      <c r="U75" s="96"/>
      <c r="V75" s="96"/>
      <c r="W75" s="96"/>
      <c r="X75" s="96"/>
      <c r="Y75" s="96"/>
    </row>
    <row r="76" spans="1:25" ht="24" customHeight="1">
      <c r="A76" s="49" t="s">
        <v>55</v>
      </c>
      <c r="B76" s="61"/>
      <c r="D76" s="82">
        <v>32187464</v>
      </c>
      <c r="E76" s="82"/>
      <c r="F76" s="82">
        <v>17293816</v>
      </c>
      <c r="G76" s="82"/>
      <c r="H76" s="38">
        <v>32187464</v>
      </c>
      <c r="I76" s="82"/>
      <c r="J76" s="38">
        <v>209208200</v>
      </c>
      <c r="K76" s="54"/>
      <c r="N76" s="96"/>
      <c r="O76" s="96"/>
      <c r="P76" s="96"/>
      <c r="Q76" s="96"/>
      <c r="R76" s="96"/>
      <c r="S76" s="96"/>
      <c r="T76" s="96"/>
      <c r="U76" s="96"/>
      <c r="V76" s="96"/>
      <c r="W76" s="96"/>
      <c r="X76" s="96"/>
      <c r="Y76" s="96"/>
    </row>
    <row r="77" spans="1:25" ht="24" customHeight="1">
      <c r="A77" s="49" t="s">
        <v>38</v>
      </c>
      <c r="B77" s="61"/>
      <c r="D77" s="83">
        <v>12149717</v>
      </c>
      <c r="E77" s="38"/>
      <c r="F77" s="84">
        <v>6105562</v>
      </c>
      <c r="G77" s="38"/>
      <c r="H77" s="84">
        <v>28029387</v>
      </c>
      <c r="I77" s="38"/>
      <c r="J77" s="84">
        <v>20819869</v>
      </c>
      <c r="K77" s="54"/>
      <c r="N77" s="96"/>
      <c r="O77" s="96"/>
      <c r="P77" s="96"/>
      <c r="Q77" s="96"/>
      <c r="R77" s="96"/>
      <c r="S77" s="96"/>
      <c r="T77" s="96"/>
      <c r="U77" s="96"/>
      <c r="V77" s="96"/>
      <c r="W77" s="96"/>
      <c r="X77" s="96"/>
      <c r="Y77" s="96"/>
    </row>
    <row r="78" spans="1:25" ht="24" customHeight="1">
      <c r="A78" s="81" t="s">
        <v>39</v>
      </c>
      <c r="B78" s="61"/>
      <c r="D78" s="84">
        <f>SUM(D73:D77)</f>
        <v>403736688</v>
      </c>
      <c r="E78" s="38"/>
      <c r="F78" s="84">
        <f>SUM(F73:F77)</f>
        <v>-32098920</v>
      </c>
      <c r="G78" s="38"/>
      <c r="H78" s="84">
        <f>SUM(H73:H77)</f>
        <v>298536167</v>
      </c>
      <c r="I78" s="38"/>
      <c r="J78" s="84">
        <f>SUM(J73:J77)</f>
        <v>122245301</v>
      </c>
      <c r="K78" s="54"/>
      <c r="N78" s="96"/>
      <c r="O78" s="96"/>
      <c r="P78" s="96"/>
      <c r="Q78" s="96"/>
      <c r="R78" s="96"/>
      <c r="S78" s="96"/>
      <c r="T78" s="96"/>
      <c r="U78" s="96"/>
      <c r="V78" s="96"/>
      <c r="W78" s="96"/>
      <c r="X78" s="96"/>
      <c r="Y78" s="96"/>
    </row>
    <row r="79" spans="1:25" ht="24" customHeight="1">
      <c r="A79" s="81" t="s">
        <v>40</v>
      </c>
      <c r="B79" s="61"/>
      <c r="D79" s="38"/>
      <c r="E79" s="38"/>
      <c r="F79" s="38"/>
      <c r="G79" s="38"/>
      <c r="H79" s="38"/>
      <c r="I79" s="38"/>
      <c r="J79" s="38"/>
      <c r="K79" s="54"/>
      <c r="N79" s="96"/>
      <c r="O79" s="96"/>
      <c r="P79" s="96"/>
      <c r="Q79" s="96"/>
      <c r="R79" s="96"/>
      <c r="S79" s="96"/>
      <c r="T79" s="96"/>
      <c r="U79" s="96"/>
      <c r="V79" s="96"/>
      <c r="W79" s="96"/>
      <c r="X79" s="96"/>
      <c r="Y79" s="96"/>
    </row>
    <row r="80" spans="1:25" ht="24" customHeight="1">
      <c r="A80" s="49" t="s">
        <v>41</v>
      </c>
      <c r="B80" s="64"/>
      <c r="D80" s="82">
        <v>202163115</v>
      </c>
      <c r="E80" s="38"/>
      <c r="F80" s="38">
        <v>141170693</v>
      </c>
      <c r="G80" s="38"/>
      <c r="H80" s="38">
        <v>75158228</v>
      </c>
      <c r="I80" s="38"/>
      <c r="J80" s="38">
        <v>65822117</v>
      </c>
      <c r="K80" s="54"/>
      <c r="N80" s="96"/>
      <c r="O80" s="96"/>
      <c r="P80" s="96"/>
      <c r="Q80" s="96"/>
      <c r="R80" s="96"/>
      <c r="S80" s="96"/>
      <c r="T80" s="96"/>
      <c r="U80" s="96"/>
      <c r="V80" s="96"/>
      <c r="W80" s="96"/>
      <c r="X80" s="96"/>
      <c r="Y80" s="96"/>
    </row>
    <row r="81" spans="1:25" ht="24" customHeight="1">
      <c r="A81" s="49" t="s">
        <v>42</v>
      </c>
      <c r="B81" s="57"/>
      <c r="D81" s="82">
        <v>14157342</v>
      </c>
      <c r="E81" s="38"/>
      <c r="F81" s="38">
        <v>6051897</v>
      </c>
      <c r="G81" s="38"/>
      <c r="H81" s="38">
        <v>9321751</v>
      </c>
      <c r="I81" s="38"/>
      <c r="J81" s="38">
        <v>12133740</v>
      </c>
      <c r="K81" s="54"/>
      <c r="N81" s="96"/>
      <c r="O81" s="96"/>
      <c r="P81" s="96"/>
      <c r="Q81" s="96"/>
      <c r="R81" s="96"/>
      <c r="S81" s="96"/>
      <c r="T81" s="96"/>
      <c r="U81" s="96"/>
      <c r="V81" s="96"/>
      <c r="W81" s="96"/>
      <c r="X81" s="96"/>
      <c r="Y81" s="96"/>
    </row>
    <row r="82" spans="1:25" ht="24" customHeight="1">
      <c r="A82" s="49" t="s">
        <v>193</v>
      </c>
      <c r="B82" s="57">
        <v>7</v>
      </c>
      <c r="D82" s="82">
        <v>48715850</v>
      </c>
      <c r="E82" s="38"/>
      <c r="F82" s="38">
        <v>-672160</v>
      </c>
      <c r="G82" s="38"/>
      <c r="H82" s="38">
        <v>0</v>
      </c>
      <c r="I82" s="38"/>
      <c r="J82" s="38">
        <v>-6000000</v>
      </c>
      <c r="K82" s="54"/>
      <c r="N82" s="96"/>
      <c r="O82" s="96"/>
      <c r="P82" s="96"/>
      <c r="Q82" s="96"/>
      <c r="R82" s="96"/>
      <c r="S82" s="96"/>
      <c r="T82" s="96"/>
      <c r="U82" s="96"/>
      <c r="V82" s="96"/>
      <c r="W82" s="96"/>
      <c r="X82" s="96"/>
      <c r="Y82" s="96"/>
    </row>
    <row r="83" spans="1:25" ht="24" customHeight="1">
      <c r="A83" s="49" t="s">
        <v>43</v>
      </c>
      <c r="B83" s="57"/>
      <c r="D83" s="83">
        <v>112385045</v>
      </c>
      <c r="E83" s="38"/>
      <c r="F83" s="84">
        <v>86258664</v>
      </c>
      <c r="G83" s="38"/>
      <c r="H83" s="84">
        <v>38824245</v>
      </c>
      <c r="I83" s="38"/>
      <c r="J83" s="84">
        <v>33570959</v>
      </c>
      <c r="K83" s="54"/>
      <c r="N83" s="96"/>
      <c r="O83" s="96"/>
      <c r="P83" s="96"/>
      <c r="Q83" s="96"/>
      <c r="R83" s="96"/>
      <c r="S83" s="96"/>
      <c r="T83" s="96"/>
      <c r="U83" s="96"/>
      <c r="V83" s="96"/>
      <c r="W83" s="96"/>
      <c r="X83" s="96"/>
      <c r="Y83" s="96"/>
    </row>
    <row r="84" spans="1:25" ht="24" customHeight="1">
      <c r="A84" s="81" t="s">
        <v>44</v>
      </c>
      <c r="B84" s="57"/>
      <c r="D84" s="84">
        <f>SUM(D80:D83)</f>
        <v>377421352</v>
      </c>
      <c r="E84" s="38"/>
      <c r="F84" s="84">
        <f>SUM(F80:F83)</f>
        <v>232809094</v>
      </c>
      <c r="G84" s="38"/>
      <c r="H84" s="84">
        <f>SUM(H80:H83)</f>
        <v>123304224</v>
      </c>
      <c r="I84" s="38"/>
      <c r="J84" s="84">
        <f>SUM(J80:J83)</f>
        <v>105526816</v>
      </c>
      <c r="K84" s="54"/>
      <c r="N84" s="96"/>
      <c r="O84" s="96"/>
      <c r="P84" s="96"/>
      <c r="Q84" s="96"/>
      <c r="R84" s="96"/>
      <c r="S84" s="96"/>
      <c r="T84" s="96"/>
      <c r="U84" s="96"/>
      <c r="V84" s="96"/>
      <c r="W84" s="96"/>
      <c r="X84" s="96"/>
      <c r="Y84" s="96"/>
    </row>
    <row r="85" spans="1:25" ht="24" customHeight="1">
      <c r="A85" s="81" t="s">
        <v>180</v>
      </c>
      <c r="B85" s="57"/>
      <c r="D85" s="38">
        <f>SUM(D78-D84)</f>
        <v>26315336</v>
      </c>
      <c r="E85" s="38"/>
      <c r="F85" s="38">
        <f>SUM(F78-F84)</f>
        <v>-264908014</v>
      </c>
      <c r="G85" s="38"/>
      <c r="H85" s="38">
        <f>SUM(H78-H84)</f>
        <v>175231943</v>
      </c>
      <c r="I85" s="38"/>
      <c r="J85" s="38">
        <f>SUM(J78-J84)</f>
        <v>16718485</v>
      </c>
      <c r="K85" s="54"/>
      <c r="N85" s="96"/>
      <c r="O85" s="96"/>
      <c r="P85" s="96"/>
      <c r="Q85" s="96"/>
      <c r="R85" s="96"/>
      <c r="S85" s="96"/>
      <c r="T85" s="96"/>
      <c r="U85" s="96"/>
      <c r="V85" s="96"/>
      <c r="W85" s="96"/>
      <c r="X85" s="96"/>
      <c r="Y85" s="96"/>
    </row>
    <row r="86" spans="1:25" ht="24" customHeight="1">
      <c r="A86" s="85" t="s">
        <v>74</v>
      </c>
      <c r="B86" s="57"/>
      <c r="D86" s="82">
        <v>-2673616</v>
      </c>
      <c r="E86" s="38"/>
      <c r="F86" s="38">
        <v>-4390078</v>
      </c>
      <c r="G86" s="38"/>
      <c r="H86" s="38">
        <v>-918886</v>
      </c>
      <c r="I86" s="38"/>
      <c r="J86" s="38">
        <v>-1820973</v>
      </c>
      <c r="K86" s="54"/>
      <c r="N86" s="96"/>
      <c r="O86" s="96"/>
      <c r="P86" s="96"/>
      <c r="Q86" s="96"/>
      <c r="R86" s="96"/>
      <c r="S86" s="96"/>
      <c r="T86" s="96"/>
      <c r="U86" s="96"/>
      <c r="V86" s="96"/>
      <c r="W86" s="96"/>
      <c r="X86" s="96"/>
      <c r="Y86" s="96"/>
    </row>
    <row r="87" spans="1:25" ht="24" customHeight="1">
      <c r="A87" s="85" t="s">
        <v>175</v>
      </c>
      <c r="B87" s="64"/>
      <c r="D87" s="82">
        <v>0</v>
      </c>
      <c r="E87" s="38"/>
      <c r="F87" s="38">
        <v>0</v>
      </c>
      <c r="G87" s="38"/>
      <c r="H87" s="38">
        <v>-121586291</v>
      </c>
      <c r="I87" s="38"/>
      <c r="J87" s="38">
        <v>0</v>
      </c>
      <c r="K87" s="54"/>
      <c r="N87" s="96"/>
      <c r="O87" s="96"/>
      <c r="P87" s="96"/>
      <c r="Q87" s="96"/>
      <c r="R87" s="96"/>
      <c r="S87" s="96"/>
      <c r="T87" s="96"/>
      <c r="U87" s="96"/>
      <c r="V87" s="96"/>
      <c r="W87" s="96"/>
      <c r="X87" s="96"/>
      <c r="Y87" s="96"/>
    </row>
    <row r="88" spans="1:25" ht="24" customHeight="1">
      <c r="A88" s="85" t="s">
        <v>181</v>
      </c>
      <c r="B88" s="64"/>
      <c r="D88" s="38">
        <v>0</v>
      </c>
      <c r="E88" s="38"/>
      <c r="F88" s="38">
        <v>782707</v>
      </c>
      <c r="G88" s="38"/>
      <c r="H88" s="38">
        <v>0</v>
      </c>
      <c r="I88" s="38"/>
      <c r="J88" s="38">
        <v>624834</v>
      </c>
      <c r="K88" s="54"/>
      <c r="N88" s="96"/>
      <c r="O88" s="96"/>
      <c r="P88" s="96"/>
      <c r="Q88" s="96"/>
      <c r="R88" s="96"/>
      <c r="S88" s="96"/>
      <c r="T88" s="96"/>
      <c r="U88" s="96"/>
      <c r="V88" s="96"/>
      <c r="W88" s="96"/>
      <c r="X88" s="96"/>
      <c r="Y88" s="96"/>
    </row>
    <row r="89" spans="1:25" ht="24" customHeight="1">
      <c r="A89" s="85" t="s">
        <v>226</v>
      </c>
      <c r="B89" s="57">
        <v>8</v>
      </c>
      <c r="D89" s="83">
        <v>63413509</v>
      </c>
      <c r="E89" s="38"/>
      <c r="F89" s="84">
        <v>136646987</v>
      </c>
      <c r="G89" s="38"/>
      <c r="H89" s="84">
        <v>0</v>
      </c>
      <c r="I89" s="38"/>
      <c r="J89" s="84">
        <v>0</v>
      </c>
      <c r="K89" s="54"/>
      <c r="N89" s="96"/>
      <c r="O89" s="96"/>
      <c r="P89" s="96"/>
      <c r="Q89" s="96"/>
      <c r="R89" s="96"/>
      <c r="S89" s="96"/>
      <c r="T89" s="96"/>
      <c r="U89" s="96"/>
      <c r="V89" s="96"/>
      <c r="W89" s="96"/>
      <c r="X89" s="96"/>
      <c r="Y89" s="96"/>
    </row>
    <row r="90" spans="1:25" ht="24" customHeight="1">
      <c r="A90" s="86" t="s">
        <v>45</v>
      </c>
      <c r="B90" s="64"/>
      <c r="D90" s="38">
        <f>SUM(D85:D89)</f>
        <v>87055229</v>
      </c>
      <c r="E90" s="38"/>
      <c r="F90" s="38">
        <f>SUM(F85:F89)</f>
        <v>-131868398</v>
      </c>
      <c r="G90" s="38"/>
      <c r="H90" s="38">
        <f>SUM(H85:H89)</f>
        <v>52726766</v>
      </c>
      <c r="I90" s="38"/>
      <c r="J90" s="38">
        <f>SUM(J85:J89)</f>
        <v>15522346</v>
      </c>
      <c r="K90" s="54"/>
      <c r="N90" s="96"/>
      <c r="O90" s="96"/>
      <c r="P90" s="96"/>
      <c r="Q90" s="96"/>
      <c r="R90" s="96"/>
      <c r="S90" s="96"/>
      <c r="T90" s="96"/>
      <c r="U90" s="96"/>
      <c r="V90" s="96"/>
      <c r="W90" s="96"/>
      <c r="X90" s="96"/>
      <c r="Y90" s="96"/>
    </row>
    <row r="91" spans="1:25" ht="24" customHeight="1">
      <c r="A91" s="85" t="s">
        <v>176</v>
      </c>
      <c r="B91" s="57">
        <v>11</v>
      </c>
      <c r="D91" s="83">
        <v>-15105074</v>
      </c>
      <c r="E91" s="38"/>
      <c r="F91" s="84">
        <v>1242381</v>
      </c>
      <c r="G91" s="38"/>
      <c r="H91" s="84">
        <v>-14831867</v>
      </c>
      <c r="I91" s="38"/>
      <c r="J91" s="84">
        <v>2168576</v>
      </c>
      <c r="K91" s="54"/>
    </row>
    <row r="92" spans="1:25" ht="24" customHeight="1">
      <c r="A92" s="86" t="s">
        <v>81</v>
      </c>
      <c r="B92" s="64"/>
      <c r="D92" s="84">
        <f>SUM(D90:D91)</f>
        <v>71950155</v>
      </c>
      <c r="E92" s="38"/>
      <c r="F92" s="84">
        <f>SUM(F90:F91)</f>
        <v>-130626017</v>
      </c>
      <c r="G92" s="38"/>
      <c r="H92" s="84">
        <f>SUM(H90:H91)</f>
        <v>37894899</v>
      </c>
      <c r="I92" s="38"/>
      <c r="J92" s="84">
        <f>SUM(J90:J91)</f>
        <v>17690922</v>
      </c>
      <c r="K92" s="54"/>
    </row>
    <row r="93" spans="1:25" ht="24" customHeight="1">
      <c r="A93" s="87"/>
      <c r="B93" s="64"/>
      <c r="D93" s="38"/>
      <c r="E93" s="38"/>
      <c r="F93" s="38"/>
      <c r="G93" s="38"/>
      <c r="H93" s="38"/>
      <c r="I93" s="38"/>
      <c r="J93" s="38"/>
      <c r="K93" s="54"/>
    </row>
    <row r="94" spans="1:25" ht="24" customHeight="1">
      <c r="A94" s="46" t="s">
        <v>2</v>
      </c>
      <c r="B94" s="64"/>
      <c r="D94" s="38"/>
      <c r="E94" s="38"/>
      <c r="F94" s="38"/>
      <c r="G94" s="38"/>
      <c r="H94" s="38"/>
      <c r="I94" s="38"/>
      <c r="J94" s="38"/>
      <c r="K94" s="54"/>
    </row>
    <row r="95" spans="1:25" ht="24" customHeight="1">
      <c r="B95" s="64"/>
      <c r="D95" s="38"/>
      <c r="E95" s="38"/>
      <c r="F95" s="38"/>
      <c r="G95" s="38"/>
      <c r="H95" s="38"/>
      <c r="I95" s="38"/>
      <c r="J95" s="38"/>
      <c r="K95" s="54"/>
    </row>
    <row r="96" spans="1:25" ht="24" customHeight="1">
      <c r="B96" s="64"/>
      <c r="D96" s="38"/>
      <c r="E96" s="38"/>
      <c r="F96" s="38"/>
      <c r="G96" s="38"/>
      <c r="H96" s="38"/>
      <c r="I96" s="38"/>
      <c r="J96" s="38"/>
      <c r="K96" s="54"/>
    </row>
    <row r="97" spans="1:11" ht="24" customHeight="1">
      <c r="B97" s="64"/>
      <c r="D97" s="38"/>
      <c r="E97" s="38"/>
      <c r="F97" s="38"/>
      <c r="G97" s="38"/>
      <c r="H97" s="38"/>
      <c r="I97" s="38"/>
      <c r="J97" s="38"/>
      <c r="K97" s="54"/>
    </row>
    <row r="98" spans="1:11" ht="24" customHeight="1">
      <c r="A98" s="87"/>
      <c r="B98" s="64"/>
      <c r="D98" s="38"/>
      <c r="E98" s="38"/>
      <c r="F98" s="38"/>
      <c r="G98" s="38"/>
      <c r="H98" s="38"/>
      <c r="I98" s="38"/>
      <c r="J98" s="38"/>
      <c r="K98" s="54"/>
    </row>
    <row r="99" spans="1:11" ht="24" customHeight="1">
      <c r="J99" s="77" t="s">
        <v>30</v>
      </c>
      <c r="K99" s="54"/>
    </row>
    <row r="100" spans="1:11" ht="24" customHeight="1">
      <c r="A100" s="44" t="s">
        <v>109</v>
      </c>
      <c r="B100" s="54"/>
      <c r="C100" s="54"/>
      <c r="D100" s="54"/>
      <c r="E100" s="54"/>
      <c r="F100" s="54"/>
      <c r="G100" s="54"/>
      <c r="H100" s="78"/>
      <c r="I100" s="78"/>
      <c r="J100" s="78"/>
      <c r="K100" s="54"/>
    </row>
    <row r="101" spans="1:11" ht="24" customHeight="1">
      <c r="A101" s="44" t="s">
        <v>91</v>
      </c>
      <c r="B101" s="54"/>
      <c r="C101" s="54"/>
      <c r="D101" s="79"/>
      <c r="E101" s="54"/>
      <c r="F101" s="54"/>
      <c r="G101" s="54"/>
      <c r="H101" s="78"/>
      <c r="I101" s="78"/>
      <c r="J101" s="78"/>
      <c r="K101" s="54"/>
    </row>
    <row r="102" spans="1:11" ht="24" customHeight="1">
      <c r="A102" s="44" t="s">
        <v>211</v>
      </c>
      <c r="B102" s="54"/>
      <c r="C102" s="54"/>
      <c r="D102" s="54"/>
      <c r="E102" s="54"/>
      <c r="F102" s="54"/>
      <c r="G102" s="54"/>
      <c r="H102" s="78"/>
      <c r="I102" s="78"/>
      <c r="J102" s="78"/>
      <c r="K102" s="54"/>
    </row>
    <row r="103" spans="1:11" ht="24" customHeight="1">
      <c r="A103" s="114" t="s">
        <v>84</v>
      </c>
      <c r="B103" s="114"/>
      <c r="C103" s="114"/>
      <c r="D103" s="114"/>
      <c r="E103" s="114"/>
      <c r="F103" s="114"/>
      <c r="G103" s="114"/>
      <c r="H103" s="114"/>
      <c r="I103" s="114"/>
      <c r="J103" s="114"/>
      <c r="K103" s="54"/>
    </row>
    <row r="104" spans="1:11" ht="24" customHeight="1">
      <c r="A104" s="48"/>
      <c r="B104" s="48"/>
      <c r="C104" s="48"/>
      <c r="D104" s="115" t="s">
        <v>14</v>
      </c>
      <c r="E104" s="115"/>
      <c r="F104" s="115"/>
      <c r="G104" s="48"/>
      <c r="H104" s="115" t="s">
        <v>10</v>
      </c>
      <c r="I104" s="115"/>
      <c r="J104" s="115"/>
      <c r="K104" s="54"/>
    </row>
    <row r="105" spans="1:11" ht="24" customHeight="1">
      <c r="B105" s="50" t="s">
        <v>0</v>
      </c>
      <c r="C105" s="51"/>
      <c r="D105" s="52">
        <v>2566</v>
      </c>
      <c r="E105" s="53"/>
      <c r="F105" s="52">
        <v>2565</v>
      </c>
      <c r="G105" s="53"/>
      <c r="H105" s="52">
        <v>2566</v>
      </c>
      <c r="I105" s="53"/>
      <c r="J105" s="52">
        <v>2565</v>
      </c>
      <c r="K105" s="54"/>
    </row>
    <row r="106" spans="1:11" ht="24" customHeight="1">
      <c r="A106" s="81" t="s">
        <v>127</v>
      </c>
      <c r="B106" s="64"/>
      <c r="D106" s="38"/>
      <c r="E106" s="38"/>
      <c r="F106" s="38"/>
      <c r="G106" s="38"/>
      <c r="H106" s="38"/>
      <c r="I106" s="38"/>
      <c r="J106" s="38"/>
      <c r="K106" s="54"/>
    </row>
    <row r="107" spans="1:11" ht="24" customHeight="1">
      <c r="A107" s="86" t="s">
        <v>177</v>
      </c>
      <c r="B107" s="64"/>
      <c r="D107" s="38"/>
      <c r="E107" s="38"/>
      <c r="F107" s="38"/>
      <c r="G107" s="38"/>
      <c r="H107" s="38"/>
      <c r="I107" s="38"/>
      <c r="J107" s="38"/>
      <c r="K107" s="54"/>
    </row>
    <row r="108" spans="1:11" ht="24" customHeight="1">
      <c r="A108" s="86" t="s">
        <v>82</v>
      </c>
      <c r="B108" s="64"/>
      <c r="D108" s="38"/>
      <c r="E108" s="38"/>
      <c r="F108" s="38"/>
      <c r="G108" s="38"/>
      <c r="H108" s="38"/>
      <c r="I108" s="38"/>
      <c r="J108" s="38"/>
      <c r="K108" s="54"/>
    </row>
    <row r="109" spans="1:11" ht="24" customHeight="1">
      <c r="A109" s="85" t="s">
        <v>229</v>
      </c>
      <c r="B109" s="64"/>
      <c r="D109" s="38"/>
      <c r="E109" s="38"/>
      <c r="F109" s="38"/>
      <c r="G109" s="38"/>
      <c r="H109" s="38"/>
      <c r="I109" s="38"/>
      <c r="J109" s="38"/>
      <c r="K109" s="54"/>
    </row>
    <row r="110" spans="1:11" ht="24" customHeight="1">
      <c r="A110" s="49" t="s">
        <v>128</v>
      </c>
      <c r="B110" s="64"/>
      <c r="D110" s="38">
        <v>68284365</v>
      </c>
      <c r="E110" s="38"/>
      <c r="F110" s="38">
        <v>2518747</v>
      </c>
      <c r="G110" s="38"/>
      <c r="H110" s="38">
        <v>68284365</v>
      </c>
      <c r="I110" s="38"/>
      <c r="J110" s="38">
        <v>2518747</v>
      </c>
      <c r="K110" s="54"/>
    </row>
    <row r="111" spans="1:11" ht="24" customHeight="1">
      <c r="A111" s="49" t="s">
        <v>206</v>
      </c>
      <c r="B111" s="64"/>
      <c r="D111" s="38">
        <v>48821</v>
      </c>
      <c r="E111" s="38"/>
      <c r="F111" s="38">
        <f>3802946-3634122</f>
        <v>168824</v>
      </c>
      <c r="G111" s="38"/>
      <c r="H111" s="38">
        <v>0</v>
      </c>
      <c r="I111" s="38"/>
      <c r="J111" s="38">
        <v>0</v>
      </c>
      <c r="K111" s="54"/>
    </row>
    <row r="112" spans="1:11" ht="24" customHeight="1">
      <c r="A112" s="49" t="s">
        <v>46</v>
      </c>
      <c r="B112" s="64"/>
      <c r="D112" s="38"/>
      <c r="E112" s="38"/>
      <c r="F112" s="38"/>
      <c r="G112" s="38"/>
      <c r="H112" s="38"/>
      <c r="I112" s="38"/>
      <c r="J112" s="38"/>
      <c r="K112" s="54"/>
    </row>
    <row r="113" spans="1:11" ht="24" customHeight="1">
      <c r="A113" s="49" t="s">
        <v>129</v>
      </c>
      <c r="B113" s="57">
        <v>11</v>
      </c>
      <c r="D113" s="38">
        <v>-25109699</v>
      </c>
      <c r="E113" s="38"/>
      <c r="F113" s="38">
        <v>-2209077</v>
      </c>
      <c r="G113" s="38"/>
      <c r="H113" s="38">
        <v>-25109699</v>
      </c>
      <c r="I113" s="38"/>
      <c r="J113" s="38">
        <v>-2209077</v>
      </c>
      <c r="K113" s="54"/>
    </row>
    <row r="114" spans="1:11" ht="24" customHeight="1">
      <c r="A114" s="86" t="s">
        <v>178</v>
      </c>
      <c r="B114" s="64"/>
      <c r="D114" s="38"/>
      <c r="E114" s="38"/>
      <c r="F114" s="38"/>
      <c r="G114" s="38"/>
      <c r="H114" s="38"/>
      <c r="I114" s="38"/>
      <c r="J114" s="38"/>
      <c r="K114" s="54"/>
    </row>
    <row r="115" spans="1:11" ht="24" customHeight="1">
      <c r="A115" s="86" t="s">
        <v>82</v>
      </c>
      <c r="B115" s="61"/>
      <c r="D115" s="38"/>
      <c r="E115" s="38"/>
      <c r="F115" s="38"/>
      <c r="G115" s="38"/>
      <c r="H115" s="38"/>
      <c r="I115" s="38"/>
      <c r="J115" s="38"/>
      <c r="K115" s="54"/>
    </row>
    <row r="116" spans="1:11" ht="24" customHeight="1">
      <c r="A116" s="85" t="s">
        <v>218</v>
      </c>
      <c r="B116" s="61"/>
      <c r="D116" s="38"/>
      <c r="E116" s="38"/>
      <c r="F116" s="38"/>
      <c r="G116" s="38"/>
      <c r="I116" s="38"/>
      <c r="J116" s="38"/>
      <c r="K116" s="54"/>
    </row>
    <row r="117" spans="1:11" ht="24" customHeight="1">
      <c r="A117" s="49" t="s">
        <v>219</v>
      </c>
      <c r="B117" s="61"/>
      <c r="D117" s="38">
        <v>-3450324</v>
      </c>
      <c r="E117" s="38"/>
      <c r="F117" s="38">
        <v>0</v>
      </c>
      <c r="G117" s="38"/>
      <c r="H117" s="38">
        <v>-3450324</v>
      </c>
      <c r="I117" s="38"/>
      <c r="J117" s="38">
        <v>0</v>
      </c>
      <c r="K117" s="54"/>
    </row>
    <row r="118" spans="1:11" ht="24" customHeight="1">
      <c r="A118" s="49" t="s">
        <v>199</v>
      </c>
      <c r="B118" s="61"/>
      <c r="D118" s="84">
        <v>-139914</v>
      </c>
      <c r="E118" s="38"/>
      <c r="F118" s="84">
        <v>-13346962</v>
      </c>
      <c r="G118" s="38"/>
      <c r="H118" s="84">
        <v>0</v>
      </c>
      <c r="I118" s="38"/>
      <c r="J118" s="84">
        <v>0</v>
      </c>
      <c r="K118" s="54"/>
    </row>
    <row r="119" spans="1:11" ht="24" customHeight="1">
      <c r="A119" s="86" t="s">
        <v>207</v>
      </c>
      <c r="B119" s="89"/>
      <c r="D119" s="84">
        <f>SUM(D110:D118)</f>
        <v>39633249</v>
      </c>
      <c r="E119" s="38"/>
      <c r="F119" s="84">
        <f>SUM(F110:F118)</f>
        <v>-12868468</v>
      </c>
      <c r="G119" s="38"/>
      <c r="H119" s="84">
        <f>SUM(H110:H118)</f>
        <v>39724342</v>
      </c>
      <c r="I119" s="38"/>
      <c r="J119" s="84">
        <f>SUM(J110:J118)</f>
        <v>309670</v>
      </c>
      <c r="K119" s="54"/>
    </row>
    <row r="120" spans="1:11" ht="24" customHeight="1" thickBot="1">
      <c r="A120" s="86" t="s">
        <v>115</v>
      </c>
      <c r="B120" s="89"/>
      <c r="D120" s="90">
        <f>SUM(D92,D119)</f>
        <v>111583404</v>
      </c>
      <c r="E120" s="38"/>
      <c r="F120" s="90">
        <f>SUM(F92,F119)</f>
        <v>-143494485</v>
      </c>
      <c r="G120" s="38"/>
      <c r="H120" s="90">
        <f>SUM(H92,H119)</f>
        <v>77619241</v>
      </c>
      <c r="I120" s="38"/>
      <c r="J120" s="90">
        <f>SUM(J92,J119)</f>
        <v>18000592</v>
      </c>
      <c r="K120" s="54"/>
    </row>
    <row r="121" spans="1:11" ht="24" customHeight="1" thickTop="1">
      <c r="A121" s="81"/>
      <c r="B121" s="89"/>
      <c r="D121" s="38"/>
      <c r="E121" s="38"/>
      <c r="F121" s="38"/>
      <c r="G121" s="38"/>
      <c r="H121" s="38"/>
      <c r="I121" s="38"/>
      <c r="J121" s="38"/>
      <c r="K121" s="54"/>
    </row>
    <row r="122" spans="1:11" ht="24" customHeight="1">
      <c r="A122" s="91" t="s">
        <v>83</v>
      </c>
      <c r="B122" s="57">
        <v>12</v>
      </c>
      <c r="D122" s="38"/>
      <c r="E122" s="38"/>
      <c r="F122" s="38"/>
      <c r="G122" s="38"/>
      <c r="H122" s="38"/>
      <c r="I122" s="38"/>
      <c r="J122" s="38"/>
      <c r="K122" s="54"/>
    </row>
    <row r="123" spans="1:11" ht="24" customHeight="1" thickBot="1">
      <c r="A123" s="87" t="s">
        <v>179</v>
      </c>
      <c r="B123" s="57"/>
      <c r="D123" s="92">
        <f>+D92/9375111356.55311</f>
        <v>7.6745920409476047E-3</v>
      </c>
      <c r="E123" s="97"/>
      <c r="F123" s="92">
        <f>+F92/9280721617.97</f>
        <v>-1.4074984939433216E-2</v>
      </c>
      <c r="G123" s="97"/>
      <c r="H123" s="92">
        <f>+H92/9375111356.55311</f>
        <v>4.0420745481078305E-3</v>
      </c>
      <c r="I123" s="97"/>
      <c r="J123" s="92">
        <f>+J92/9280721617.97</f>
        <v>1.9062011261867361E-3</v>
      </c>
      <c r="K123" s="54"/>
    </row>
    <row r="124" spans="1:11" ht="24" customHeight="1" thickTop="1" thickBot="1">
      <c r="A124" s="87" t="s">
        <v>194</v>
      </c>
      <c r="B124" s="57"/>
      <c r="D124" s="92">
        <f>+D92/9659904670.62892</f>
        <v>7.4483297147605911E-3</v>
      </c>
      <c r="E124" s="97"/>
      <c r="F124" s="92">
        <f>+F92/10241792562.64</f>
        <v>-1.2754214284372196E-2</v>
      </c>
      <c r="G124" s="97"/>
      <c r="H124" s="92">
        <f>+H92/9659904670.62892</f>
        <v>3.9229061043656041E-3</v>
      </c>
      <c r="I124" s="97"/>
      <c r="J124" s="92">
        <f>+J92/10241792562.64</f>
        <v>1.7273267244772099E-3</v>
      </c>
      <c r="K124" s="54"/>
    </row>
    <row r="125" spans="1:11" ht="24" customHeight="1" thickTop="1">
      <c r="A125" s="54"/>
      <c r="G125" s="54"/>
      <c r="H125" s="54"/>
      <c r="I125" s="54"/>
      <c r="J125" s="54"/>
      <c r="K125" s="54"/>
    </row>
    <row r="126" spans="1:11" ht="24" customHeight="1">
      <c r="A126" s="46" t="s">
        <v>2</v>
      </c>
      <c r="G126" s="54"/>
      <c r="H126" s="54"/>
      <c r="I126" s="54"/>
      <c r="J126" s="54"/>
      <c r="K126" s="54"/>
    </row>
    <row r="127" spans="1:11" ht="24" customHeight="1">
      <c r="G127" s="54"/>
      <c r="H127" s="54"/>
      <c r="I127" s="54"/>
      <c r="J127" s="54"/>
      <c r="K127" s="54"/>
    </row>
    <row r="128" spans="1:11" ht="24" customHeight="1">
      <c r="G128" s="54"/>
      <c r="H128" s="54"/>
      <c r="I128" s="54"/>
      <c r="J128" s="54"/>
      <c r="K128" s="54"/>
    </row>
    <row r="129" spans="1:11" ht="24" customHeight="1">
      <c r="G129" s="54"/>
      <c r="H129" s="54"/>
      <c r="I129" s="54"/>
      <c r="J129" s="54"/>
      <c r="K129" s="54"/>
    </row>
    <row r="130" spans="1:11" ht="24" customHeight="1">
      <c r="G130" s="54"/>
      <c r="H130" s="54"/>
      <c r="I130" s="54"/>
      <c r="J130" s="54"/>
      <c r="K130" s="54"/>
    </row>
    <row r="131" spans="1:11" ht="24" customHeight="1">
      <c r="G131" s="54"/>
      <c r="H131" s="54"/>
      <c r="I131" s="54"/>
      <c r="J131" s="54"/>
    </row>
    <row r="132" spans="1:11" ht="24" customHeight="1">
      <c r="A132" s="54"/>
      <c r="G132" s="54"/>
      <c r="H132" s="54"/>
      <c r="I132" s="54"/>
      <c r="J132" s="54"/>
      <c r="K132" s="78"/>
    </row>
    <row r="133" spans="1:11" ht="24" customHeight="1">
      <c r="J133" s="77" t="s">
        <v>30</v>
      </c>
      <c r="K133" s="78"/>
    </row>
    <row r="134" spans="1:11" ht="24" customHeight="1">
      <c r="A134" s="44" t="s">
        <v>109</v>
      </c>
      <c r="B134" s="54"/>
      <c r="C134" s="54"/>
      <c r="D134" s="54"/>
      <c r="E134" s="54"/>
      <c r="F134" s="54"/>
      <c r="G134" s="54"/>
      <c r="H134" s="78"/>
      <c r="I134" s="78"/>
      <c r="J134" s="78"/>
      <c r="K134" s="46"/>
    </row>
    <row r="135" spans="1:11" ht="24" customHeight="1">
      <c r="A135" s="44" t="s">
        <v>4</v>
      </c>
      <c r="B135" s="54"/>
      <c r="C135" s="54"/>
      <c r="D135" s="79"/>
      <c r="E135" s="54"/>
      <c r="F135" s="54"/>
      <c r="G135" s="54"/>
      <c r="H135" s="78"/>
      <c r="I135" s="78"/>
      <c r="J135" s="78"/>
      <c r="K135" s="48"/>
    </row>
    <row r="136" spans="1:11" ht="24" customHeight="1">
      <c r="A136" s="44" t="s">
        <v>211</v>
      </c>
      <c r="B136" s="54"/>
      <c r="C136" s="54"/>
      <c r="E136" s="54"/>
      <c r="F136" s="54"/>
      <c r="G136" s="54"/>
      <c r="H136" s="78"/>
      <c r="I136" s="78"/>
      <c r="J136" s="78"/>
      <c r="K136" s="53"/>
    </row>
    <row r="137" spans="1:11" ht="24" customHeight="1">
      <c r="A137" s="114" t="s">
        <v>84</v>
      </c>
      <c r="B137" s="114"/>
      <c r="C137" s="114"/>
      <c r="D137" s="114"/>
      <c r="E137" s="114"/>
      <c r="F137" s="114"/>
      <c r="G137" s="114"/>
      <c r="H137" s="114"/>
      <c r="I137" s="114"/>
      <c r="J137" s="114"/>
      <c r="K137" s="53"/>
    </row>
    <row r="138" spans="1:11" ht="24" customHeight="1">
      <c r="A138" s="48"/>
      <c r="B138" s="54"/>
      <c r="C138" s="48"/>
      <c r="D138" s="115" t="s">
        <v>14</v>
      </c>
      <c r="E138" s="115"/>
      <c r="F138" s="115"/>
      <c r="G138" s="48"/>
      <c r="H138" s="115" t="s">
        <v>10</v>
      </c>
      <c r="I138" s="115"/>
      <c r="J138" s="115"/>
      <c r="K138" s="53"/>
    </row>
    <row r="139" spans="1:11" ht="24" customHeight="1">
      <c r="B139" s="54"/>
      <c r="C139" s="51"/>
      <c r="D139" s="80">
        <v>2566</v>
      </c>
      <c r="E139" s="53"/>
      <c r="F139" s="80">
        <v>2565</v>
      </c>
      <c r="G139" s="53"/>
      <c r="H139" s="80">
        <v>2566</v>
      </c>
      <c r="I139" s="53"/>
      <c r="J139" s="80">
        <v>2565</v>
      </c>
      <c r="K139" s="77"/>
    </row>
    <row r="140" spans="1:11" ht="24" customHeight="1">
      <c r="A140" s="86" t="s">
        <v>25</v>
      </c>
      <c r="B140" s="54"/>
      <c r="C140" s="51"/>
      <c r="D140" s="53"/>
      <c r="E140" s="53"/>
      <c r="F140" s="53"/>
      <c r="G140" s="53"/>
      <c r="H140" s="53"/>
      <c r="I140" s="53"/>
      <c r="J140" s="53"/>
      <c r="K140" s="77"/>
    </row>
    <row r="141" spans="1:11" ht="24" customHeight="1">
      <c r="A141" s="98" t="s">
        <v>107</v>
      </c>
      <c r="B141" s="54"/>
      <c r="D141" s="43">
        <f>SUM(D90)</f>
        <v>87055229</v>
      </c>
      <c r="E141" s="43"/>
      <c r="F141" s="43">
        <f>SUM(F90)</f>
        <v>-131868398</v>
      </c>
      <c r="G141" s="43"/>
      <c r="H141" s="43">
        <f>SUM(H90)</f>
        <v>52726766</v>
      </c>
      <c r="I141" s="43"/>
      <c r="J141" s="43">
        <f>SUM(J90)</f>
        <v>15522346</v>
      </c>
      <c r="K141" s="77"/>
    </row>
    <row r="142" spans="1:11" ht="24" customHeight="1">
      <c r="A142" s="99" t="s">
        <v>123</v>
      </c>
      <c r="B142" s="54"/>
      <c r="D142" s="43"/>
      <c r="E142" s="43"/>
      <c r="F142" s="43"/>
      <c r="G142" s="43"/>
      <c r="H142" s="43"/>
      <c r="I142" s="43"/>
      <c r="J142" s="43"/>
      <c r="K142" s="77"/>
    </row>
    <row r="143" spans="1:11" ht="24" customHeight="1">
      <c r="A143" s="99" t="s">
        <v>182</v>
      </c>
      <c r="B143" s="54"/>
      <c r="E143" s="43"/>
      <c r="G143" s="43"/>
      <c r="H143" s="43"/>
      <c r="I143" s="43"/>
      <c r="J143" s="43"/>
      <c r="K143" s="77"/>
    </row>
    <row r="144" spans="1:11" ht="24" customHeight="1">
      <c r="A144" s="99" t="s">
        <v>101</v>
      </c>
      <c r="B144" s="54"/>
      <c r="D144" s="43">
        <v>55539056</v>
      </c>
      <c r="E144" s="43"/>
      <c r="F144" s="43">
        <v>19287493</v>
      </c>
      <c r="G144" s="43"/>
      <c r="H144" s="43">
        <v>8891240</v>
      </c>
      <c r="I144" s="43"/>
      <c r="J144" s="43">
        <v>4636612</v>
      </c>
      <c r="K144" s="77"/>
    </row>
    <row r="145" spans="1:11" ht="24" customHeight="1">
      <c r="A145" s="99" t="s">
        <v>237</v>
      </c>
      <c r="B145" s="54"/>
      <c r="D145" s="43">
        <v>48715850</v>
      </c>
      <c r="E145" s="43"/>
      <c r="F145" s="43">
        <v>-672160</v>
      </c>
      <c r="G145" s="43"/>
      <c r="H145" s="43">
        <v>0</v>
      </c>
      <c r="I145" s="43"/>
      <c r="J145" s="43">
        <v>-6000000</v>
      </c>
      <c r="K145" s="77"/>
    </row>
    <row r="146" spans="1:11" ht="24" customHeight="1">
      <c r="A146" s="99" t="s">
        <v>170</v>
      </c>
      <c r="B146" s="54"/>
      <c r="D146" s="43"/>
      <c r="E146" s="43"/>
      <c r="F146" s="43"/>
      <c r="H146" s="46"/>
      <c r="I146" s="46"/>
      <c r="J146" s="46"/>
      <c r="K146" s="77"/>
    </row>
    <row r="147" spans="1:11" ht="24" customHeight="1">
      <c r="A147" s="99" t="s">
        <v>130</v>
      </c>
      <c r="B147" s="54"/>
      <c r="D147" s="43">
        <v>52087168</v>
      </c>
      <c r="E147" s="43"/>
      <c r="F147" s="43">
        <v>70153968</v>
      </c>
      <c r="G147" s="43"/>
      <c r="H147" s="43">
        <v>52087168</v>
      </c>
      <c r="I147" s="43"/>
      <c r="J147" s="43">
        <v>70153968</v>
      </c>
      <c r="K147" s="77"/>
    </row>
    <row r="148" spans="1:11" ht="24" customHeight="1">
      <c r="A148" s="99" t="s">
        <v>170</v>
      </c>
      <c r="B148" s="54"/>
      <c r="D148" s="43"/>
      <c r="E148" s="43"/>
      <c r="F148" s="43"/>
      <c r="G148" s="43"/>
      <c r="H148" s="43"/>
      <c r="I148" s="43"/>
      <c r="J148" s="43"/>
      <c r="K148" s="77"/>
    </row>
    <row r="149" spans="1:11" ht="24" customHeight="1">
      <c r="A149" s="99" t="s">
        <v>131</v>
      </c>
      <c r="B149" s="54"/>
      <c r="D149" s="43">
        <v>1392621</v>
      </c>
      <c r="E149" s="43"/>
      <c r="F149" s="43">
        <v>4994155</v>
      </c>
      <c r="G149" s="43"/>
      <c r="H149" s="43">
        <v>0</v>
      </c>
      <c r="I149" s="43"/>
      <c r="J149" s="43">
        <v>0</v>
      </c>
      <c r="K149" s="77"/>
    </row>
    <row r="150" spans="1:11" ht="24" customHeight="1">
      <c r="A150" s="99" t="s">
        <v>238</v>
      </c>
      <c r="B150" s="54"/>
      <c r="D150" s="43">
        <v>-609671</v>
      </c>
      <c r="E150" s="43"/>
      <c r="F150" s="43">
        <v>0</v>
      </c>
      <c r="G150" s="43"/>
      <c r="H150" s="43">
        <v>-609671</v>
      </c>
      <c r="I150" s="43"/>
      <c r="J150" s="43">
        <v>0</v>
      </c>
      <c r="K150" s="77"/>
    </row>
    <row r="151" spans="1:11" ht="24" customHeight="1">
      <c r="A151" s="99" t="s">
        <v>196</v>
      </c>
      <c r="B151" s="54"/>
      <c r="D151" s="43">
        <v>0</v>
      </c>
      <c r="E151" s="43"/>
      <c r="F151" s="43">
        <v>4999240</v>
      </c>
      <c r="G151" s="43"/>
      <c r="H151" s="43">
        <v>-28199</v>
      </c>
      <c r="I151" s="43"/>
      <c r="J151" s="43">
        <v>560419</v>
      </c>
      <c r="K151" s="77"/>
    </row>
    <row r="152" spans="1:11" ht="24" customHeight="1">
      <c r="A152" s="99" t="s">
        <v>132</v>
      </c>
      <c r="B152" s="54"/>
      <c r="D152" s="43">
        <v>0</v>
      </c>
      <c r="E152" s="43"/>
      <c r="F152" s="43">
        <v>-375453</v>
      </c>
      <c r="G152" s="43"/>
      <c r="H152" s="43">
        <v>0</v>
      </c>
      <c r="I152" s="43"/>
      <c r="J152" s="43">
        <v>-232865</v>
      </c>
      <c r="K152" s="77"/>
    </row>
    <row r="153" spans="1:11" ht="24" customHeight="1">
      <c r="A153" s="99" t="s">
        <v>183</v>
      </c>
      <c r="B153" s="54"/>
      <c r="D153" s="43">
        <v>-63413509</v>
      </c>
      <c r="F153" s="43">
        <v>-136646987</v>
      </c>
      <c r="G153" s="43"/>
      <c r="H153" s="43">
        <v>0</v>
      </c>
      <c r="I153" s="43"/>
      <c r="J153" s="43">
        <v>0</v>
      </c>
      <c r="K153" s="77"/>
    </row>
    <row r="154" spans="1:11" ht="24" customHeight="1">
      <c r="A154" s="99" t="s">
        <v>197</v>
      </c>
      <c r="B154" s="54"/>
      <c r="D154" s="43">
        <v>0</v>
      </c>
      <c r="E154" s="43"/>
      <c r="F154" s="43">
        <v>0</v>
      </c>
      <c r="G154" s="43"/>
      <c r="H154" s="43">
        <v>121586291</v>
      </c>
      <c r="I154" s="43"/>
      <c r="J154" s="43">
        <v>0</v>
      </c>
      <c r="K154" s="77"/>
    </row>
    <row r="155" spans="1:11" ht="24" customHeight="1">
      <c r="A155" s="99" t="s">
        <v>184</v>
      </c>
      <c r="B155" s="54"/>
      <c r="D155" s="43">
        <v>0</v>
      </c>
      <c r="E155" s="43"/>
      <c r="F155" s="43">
        <v>-782707</v>
      </c>
      <c r="G155" s="43"/>
      <c r="H155" s="43">
        <v>0</v>
      </c>
      <c r="I155" s="43"/>
      <c r="J155" s="43">
        <v>-624834</v>
      </c>
      <c r="K155" s="77"/>
    </row>
    <row r="156" spans="1:11" ht="24" customHeight="1">
      <c r="A156" s="99" t="s">
        <v>102</v>
      </c>
      <c r="B156" s="54"/>
      <c r="D156" s="43">
        <v>2673616</v>
      </c>
      <c r="E156" s="43"/>
      <c r="F156" s="43">
        <v>4390078</v>
      </c>
      <c r="G156" s="43"/>
      <c r="H156" s="43">
        <v>918886</v>
      </c>
      <c r="I156" s="43"/>
      <c r="J156" s="43">
        <v>1820973</v>
      </c>
      <c r="K156" s="77"/>
    </row>
    <row r="157" spans="1:11" ht="24" customHeight="1">
      <c r="A157" s="99" t="s">
        <v>103</v>
      </c>
      <c r="B157" s="54"/>
      <c r="D157" s="43">
        <v>-318299887</v>
      </c>
      <c r="E157" s="43"/>
      <c r="F157" s="43">
        <v>-84530122</v>
      </c>
      <c r="G157" s="43"/>
      <c r="H157" s="43">
        <v>-261095880</v>
      </c>
      <c r="I157" s="43"/>
      <c r="J157" s="43">
        <v>-61121162</v>
      </c>
      <c r="K157" s="77"/>
    </row>
    <row r="158" spans="1:11" ht="24" customHeight="1">
      <c r="A158" s="99" t="s">
        <v>104</v>
      </c>
      <c r="B158" s="54"/>
      <c r="D158" s="43">
        <v>-32187464</v>
      </c>
      <c r="E158" s="43"/>
      <c r="F158" s="43">
        <v>-17293816</v>
      </c>
      <c r="G158" s="43"/>
      <c r="H158" s="43">
        <v>-32187464</v>
      </c>
      <c r="I158" s="43"/>
      <c r="J158" s="43">
        <v>-209208200</v>
      </c>
      <c r="K158" s="77"/>
    </row>
    <row r="159" spans="1:11" ht="24" customHeight="1">
      <c r="A159" s="99" t="s">
        <v>105</v>
      </c>
      <c r="B159" s="54"/>
      <c r="D159" s="70">
        <v>3699638</v>
      </c>
      <c r="E159" s="43"/>
      <c r="F159" s="70">
        <v>2837658</v>
      </c>
      <c r="G159" s="43"/>
      <c r="H159" s="70">
        <v>1129527</v>
      </c>
      <c r="I159" s="43"/>
      <c r="J159" s="70">
        <v>1148138</v>
      </c>
      <c r="K159" s="77"/>
    </row>
    <row r="160" spans="1:11" ht="24" customHeight="1">
      <c r="A160" s="85" t="s">
        <v>113</v>
      </c>
      <c r="B160" s="54"/>
      <c r="D160" s="43"/>
      <c r="E160" s="43"/>
      <c r="F160" s="43"/>
      <c r="G160" s="43"/>
      <c r="H160" s="43"/>
      <c r="I160" s="43"/>
      <c r="J160" s="43"/>
      <c r="K160" s="77"/>
    </row>
    <row r="161" spans="1:11" ht="24" customHeight="1">
      <c r="A161" s="99" t="s">
        <v>76</v>
      </c>
      <c r="B161" s="54"/>
      <c r="D161" s="43">
        <f>SUM(D141:D159)</f>
        <v>-163347353</v>
      </c>
      <c r="E161" s="43"/>
      <c r="F161" s="43">
        <f>SUM(F141:F159)</f>
        <v>-265507051</v>
      </c>
      <c r="G161" s="43"/>
      <c r="H161" s="43">
        <f>SUM(H141:H159)</f>
        <v>-56581336</v>
      </c>
      <c r="I161" s="43"/>
      <c r="J161" s="43">
        <f>SUM(J141:J159)</f>
        <v>-183344605</v>
      </c>
      <c r="K161" s="77"/>
    </row>
    <row r="162" spans="1:11" ht="24" customHeight="1">
      <c r="A162" s="99"/>
      <c r="B162" s="54"/>
      <c r="D162" s="43"/>
      <c r="E162" s="43"/>
      <c r="F162" s="43"/>
      <c r="G162" s="43"/>
      <c r="H162" s="43"/>
      <c r="I162" s="43"/>
      <c r="J162" s="43"/>
      <c r="K162" s="77"/>
    </row>
    <row r="163" spans="1:11" ht="24" customHeight="1">
      <c r="A163" s="46" t="s">
        <v>2</v>
      </c>
      <c r="B163" s="54"/>
      <c r="D163" s="43"/>
      <c r="E163" s="43"/>
      <c r="F163" s="43"/>
      <c r="G163" s="43"/>
      <c r="H163" s="43"/>
      <c r="I163" s="43"/>
      <c r="J163" s="43"/>
      <c r="K163" s="77"/>
    </row>
    <row r="164" spans="1:11" ht="24" customHeight="1">
      <c r="B164" s="54"/>
      <c r="D164" s="43"/>
      <c r="E164" s="43"/>
      <c r="F164" s="43"/>
      <c r="G164" s="43"/>
      <c r="H164" s="43"/>
      <c r="I164" s="43"/>
      <c r="J164" s="43"/>
      <c r="K164" s="77"/>
    </row>
    <row r="165" spans="1:11" ht="24" customHeight="1">
      <c r="B165" s="54"/>
      <c r="D165" s="43"/>
      <c r="E165" s="43"/>
      <c r="F165" s="43"/>
      <c r="G165" s="43"/>
      <c r="H165" s="43"/>
      <c r="I165" s="43"/>
      <c r="J165" s="43"/>
      <c r="K165" s="77"/>
    </row>
    <row r="166" spans="1:11" ht="24" customHeight="1">
      <c r="B166" s="54"/>
      <c r="D166" s="43"/>
      <c r="E166" s="43"/>
      <c r="F166" s="43"/>
      <c r="G166" s="43"/>
      <c r="H166" s="43"/>
      <c r="I166" s="43"/>
      <c r="J166" s="43"/>
      <c r="K166" s="77"/>
    </row>
    <row r="167" spans="1:11" ht="24" customHeight="1">
      <c r="A167" s="99"/>
      <c r="B167" s="54"/>
      <c r="D167" s="43"/>
      <c r="E167" s="43"/>
      <c r="F167" s="43"/>
      <c r="G167" s="43"/>
      <c r="H167" s="43"/>
      <c r="I167" s="43"/>
      <c r="J167" s="43"/>
    </row>
    <row r="168" spans="1:11" ht="24" customHeight="1">
      <c r="A168" s="99"/>
      <c r="B168" s="54"/>
      <c r="D168" s="43"/>
      <c r="E168" s="43"/>
      <c r="F168" s="43"/>
      <c r="G168" s="43"/>
      <c r="H168" s="43"/>
      <c r="I168" s="43"/>
      <c r="J168" s="43"/>
      <c r="K168" s="78"/>
    </row>
    <row r="169" spans="1:11" ht="24" customHeight="1">
      <c r="J169" s="77" t="s">
        <v>30</v>
      </c>
      <c r="K169" s="78"/>
    </row>
    <row r="170" spans="1:11" ht="24" customHeight="1">
      <c r="A170" s="44" t="s">
        <v>109</v>
      </c>
      <c r="B170" s="54"/>
      <c r="C170" s="54"/>
      <c r="D170" s="54"/>
      <c r="E170" s="54"/>
      <c r="F170" s="54"/>
      <c r="G170" s="54"/>
      <c r="H170" s="78"/>
      <c r="I170" s="78"/>
      <c r="J170" s="78"/>
      <c r="K170" s="46"/>
    </row>
    <row r="171" spans="1:11" ht="24" customHeight="1">
      <c r="A171" s="44" t="s">
        <v>8</v>
      </c>
      <c r="B171" s="54"/>
      <c r="C171" s="54"/>
      <c r="D171" s="79"/>
      <c r="E171" s="54"/>
      <c r="F171" s="54"/>
      <c r="G171" s="54"/>
      <c r="H171" s="78"/>
      <c r="I171" s="78"/>
      <c r="J171" s="78"/>
      <c r="K171" s="48"/>
    </row>
    <row r="172" spans="1:11" ht="24" customHeight="1">
      <c r="A172" s="44" t="s">
        <v>211</v>
      </c>
      <c r="B172" s="54"/>
      <c r="C172" s="54"/>
      <c r="E172" s="54"/>
      <c r="F172" s="54"/>
      <c r="G172" s="54"/>
      <c r="H172" s="78"/>
      <c r="I172" s="78"/>
      <c r="J172" s="78"/>
      <c r="K172" s="53"/>
    </row>
    <row r="173" spans="1:11" ht="24" customHeight="1">
      <c r="A173" s="114" t="s">
        <v>84</v>
      </c>
      <c r="B173" s="114"/>
      <c r="C173" s="114"/>
      <c r="D173" s="114"/>
      <c r="E173" s="114"/>
      <c r="F173" s="114"/>
      <c r="G173" s="114"/>
      <c r="H173" s="114"/>
      <c r="I173" s="114"/>
      <c r="J173" s="114"/>
      <c r="K173" s="53"/>
    </row>
    <row r="174" spans="1:11" ht="24" customHeight="1">
      <c r="A174" s="48"/>
      <c r="B174" s="54"/>
      <c r="C174" s="48"/>
      <c r="D174" s="115" t="s">
        <v>14</v>
      </c>
      <c r="E174" s="115"/>
      <c r="F174" s="115"/>
      <c r="G174" s="48"/>
      <c r="H174" s="115" t="s">
        <v>10</v>
      </c>
      <c r="I174" s="115"/>
      <c r="J174" s="115"/>
      <c r="K174" s="77"/>
    </row>
    <row r="175" spans="1:11" ht="24" customHeight="1">
      <c r="B175" s="54"/>
      <c r="C175" s="51"/>
      <c r="D175" s="80">
        <v>2566</v>
      </c>
      <c r="E175" s="53"/>
      <c r="F175" s="80">
        <v>2565</v>
      </c>
      <c r="G175" s="53"/>
      <c r="H175" s="80">
        <v>2566</v>
      </c>
      <c r="I175" s="53"/>
      <c r="J175" s="80">
        <v>2565</v>
      </c>
      <c r="K175" s="77"/>
    </row>
    <row r="176" spans="1:11" ht="24" customHeight="1">
      <c r="A176" s="85" t="s">
        <v>18</v>
      </c>
      <c r="B176" s="54"/>
      <c r="D176" s="43"/>
      <c r="E176" s="43"/>
      <c r="F176" s="43"/>
      <c r="G176" s="43"/>
      <c r="H176" s="43"/>
      <c r="I176" s="43"/>
      <c r="J176" s="43"/>
      <c r="K176" s="77"/>
    </row>
    <row r="177" spans="1:11" ht="24" customHeight="1">
      <c r="A177" s="99" t="s">
        <v>99</v>
      </c>
      <c r="B177" s="54"/>
      <c r="D177" s="43">
        <v>-5441965</v>
      </c>
      <c r="E177" s="43"/>
      <c r="F177" s="43">
        <v>-5576044</v>
      </c>
      <c r="G177" s="43"/>
      <c r="H177" s="75">
        <v>0</v>
      </c>
      <c r="I177" s="43"/>
      <c r="J177" s="75">
        <v>0</v>
      </c>
      <c r="K177" s="77"/>
    </row>
    <row r="178" spans="1:11" ht="24" customHeight="1">
      <c r="A178" s="99" t="s">
        <v>100</v>
      </c>
      <c r="B178" s="54"/>
      <c r="D178" s="63">
        <v>3538907890</v>
      </c>
      <c r="E178" s="43"/>
      <c r="F178" s="63">
        <v>1034103446</v>
      </c>
      <c r="G178" s="43"/>
      <c r="H178" s="63">
        <v>3538907890</v>
      </c>
      <c r="I178" s="43"/>
      <c r="J178" s="63">
        <v>1034103446</v>
      </c>
      <c r="K178" s="77"/>
    </row>
    <row r="179" spans="1:11" ht="24" customHeight="1">
      <c r="A179" s="99" t="s">
        <v>234</v>
      </c>
      <c r="B179" s="54"/>
      <c r="D179" s="63">
        <v>-93900000</v>
      </c>
      <c r="E179" s="43"/>
      <c r="F179" s="63">
        <v>0</v>
      </c>
      <c r="G179" s="43"/>
      <c r="H179" s="63">
        <v>0</v>
      </c>
      <c r="I179" s="43"/>
      <c r="J179" s="63">
        <v>0</v>
      </c>
      <c r="K179" s="77"/>
    </row>
    <row r="180" spans="1:11" ht="24" customHeight="1">
      <c r="A180" s="99" t="s">
        <v>133</v>
      </c>
      <c r="B180" s="54"/>
      <c r="D180" s="43">
        <v>-12974287</v>
      </c>
      <c r="E180" s="43"/>
      <c r="F180" s="43">
        <v>-11819519</v>
      </c>
      <c r="G180" s="43"/>
      <c r="H180" s="43">
        <v>0</v>
      </c>
      <c r="I180" s="43"/>
      <c r="J180" s="43">
        <v>0</v>
      </c>
      <c r="K180" s="77"/>
    </row>
    <row r="181" spans="1:11" ht="24" customHeight="1">
      <c r="A181" s="99" t="s">
        <v>98</v>
      </c>
      <c r="B181" s="54"/>
      <c r="D181" s="43">
        <v>76995824</v>
      </c>
      <c r="E181" s="43"/>
      <c r="F181" s="43">
        <v>-77194006</v>
      </c>
      <c r="G181" s="63"/>
      <c r="H181" s="43">
        <v>86671239</v>
      </c>
      <c r="I181" s="63"/>
      <c r="J181" s="43">
        <v>-6317471</v>
      </c>
      <c r="K181" s="77"/>
    </row>
    <row r="182" spans="1:11" ht="24" customHeight="1">
      <c r="A182" s="99" t="s">
        <v>195</v>
      </c>
      <c r="B182" s="54"/>
      <c r="D182" s="43">
        <v>0</v>
      </c>
      <c r="E182" s="43"/>
      <c r="F182" s="43">
        <v>-30200000</v>
      </c>
      <c r="G182" s="63"/>
      <c r="H182" s="43">
        <v>0</v>
      </c>
      <c r="I182" s="63"/>
      <c r="J182" s="43">
        <v>-200000</v>
      </c>
      <c r="K182" s="77"/>
    </row>
    <row r="183" spans="1:11" ht="24" customHeight="1">
      <c r="A183" s="99" t="s">
        <v>97</v>
      </c>
      <c r="B183" s="54"/>
      <c r="D183" s="43">
        <v>0</v>
      </c>
      <c r="E183" s="43"/>
      <c r="F183" s="43">
        <v>6000000</v>
      </c>
      <c r="G183" s="43"/>
      <c r="H183" s="43">
        <v>0</v>
      </c>
      <c r="I183" s="43"/>
      <c r="J183" s="43">
        <v>6000000</v>
      </c>
      <c r="K183" s="77"/>
    </row>
    <row r="184" spans="1:11" ht="24" customHeight="1">
      <c r="A184" s="99" t="s">
        <v>185</v>
      </c>
      <c r="B184" s="54"/>
      <c r="D184" s="43">
        <v>-447233157</v>
      </c>
      <c r="E184" s="43"/>
      <c r="F184" s="43">
        <v>-124447968</v>
      </c>
      <c r="G184" s="43"/>
      <c r="H184" s="43">
        <v>0</v>
      </c>
      <c r="I184" s="43"/>
      <c r="J184" s="43">
        <v>0</v>
      </c>
      <c r="K184" s="77"/>
    </row>
    <row r="185" spans="1:11" ht="24" customHeight="1">
      <c r="A185" s="99" t="s">
        <v>200</v>
      </c>
      <c r="B185" s="54"/>
      <c r="D185" s="43">
        <v>-3056297</v>
      </c>
      <c r="E185" s="63"/>
      <c r="F185" s="43">
        <v>15174594</v>
      </c>
      <c r="G185" s="63"/>
      <c r="H185" s="43">
        <v>2050849</v>
      </c>
      <c r="I185" s="63"/>
      <c r="J185" s="43">
        <v>7753634</v>
      </c>
      <c r="K185" s="77"/>
    </row>
    <row r="186" spans="1:11" ht="24" customHeight="1">
      <c r="A186" s="85" t="s">
        <v>13</v>
      </c>
      <c r="B186" s="54"/>
      <c r="D186" s="43"/>
      <c r="E186" s="63"/>
      <c r="F186" s="43"/>
      <c r="G186" s="63"/>
      <c r="H186" s="43"/>
      <c r="I186" s="63"/>
      <c r="J186" s="43"/>
      <c r="K186" s="77"/>
    </row>
    <row r="187" spans="1:11" ht="24" customHeight="1">
      <c r="A187" s="99" t="s">
        <v>96</v>
      </c>
      <c r="B187" s="54"/>
      <c r="D187" s="43">
        <v>0</v>
      </c>
      <c r="E187" s="63"/>
      <c r="F187" s="43">
        <v>-10399</v>
      </c>
      <c r="G187" s="63"/>
      <c r="H187" s="43">
        <v>0</v>
      </c>
      <c r="I187" s="63"/>
      <c r="J187" s="43">
        <v>0</v>
      </c>
      <c r="K187" s="77"/>
    </row>
    <row r="188" spans="1:11" ht="24" customHeight="1">
      <c r="A188" s="99" t="s">
        <v>134</v>
      </c>
      <c r="B188" s="54"/>
      <c r="D188" s="43">
        <v>0</v>
      </c>
      <c r="E188" s="63"/>
      <c r="F188" s="43">
        <v>-350000</v>
      </c>
      <c r="G188" s="63"/>
      <c r="H188" s="43">
        <v>0</v>
      </c>
      <c r="I188" s="63"/>
      <c r="J188" s="43">
        <v>0</v>
      </c>
      <c r="K188" s="77"/>
    </row>
    <row r="189" spans="1:11" ht="24" customHeight="1">
      <c r="A189" s="99" t="s">
        <v>95</v>
      </c>
      <c r="B189" s="54"/>
      <c r="D189" s="43">
        <v>114799367</v>
      </c>
      <c r="E189" s="63"/>
      <c r="F189" s="43">
        <v>-206352640</v>
      </c>
      <c r="G189" s="63"/>
      <c r="H189" s="43">
        <v>107858084</v>
      </c>
      <c r="I189" s="63"/>
      <c r="J189" s="43">
        <v>-184628572</v>
      </c>
      <c r="K189" s="77"/>
    </row>
    <row r="190" spans="1:11" ht="24" customHeight="1">
      <c r="A190" s="99" t="s">
        <v>94</v>
      </c>
      <c r="B190" s="54"/>
      <c r="D190" s="70">
        <v>94125905</v>
      </c>
      <c r="E190" s="43"/>
      <c r="F190" s="70">
        <v>-2794773</v>
      </c>
      <c r="G190" s="43"/>
      <c r="H190" s="100">
        <v>-33065</v>
      </c>
      <c r="I190" s="43"/>
      <c r="J190" s="100">
        <v>-3325</v>
      </c>
      <c r="K190" s="77"/>
    </row>
    <row r="191" spans="1:11" ht="24.75" customHeight="1">
      <c r="A191" s="85" t="s">
        <v>169</v>
      </c>
      <c r="B191" s="54"/>
      <c r="D191" s="63">
        <f>SUM(D161,D177:D190)</f>
        <v>3098875927</v>
      </c>
      <c r="E191" s="43"/>
      <c r="F191" s="63">
        <f>SUM(F161,F177:F190)</f>
        <v>331025640</v>
      </c>
      <c r="G191" s="43"/>
      <c r="H191" s="63">
        <f>SUM(H161,H177:H190)</f>
        <v>3678873661</v>
      </c>
      <c r="I191" s="43"/>
      <c r="J191" s="63">
        <f>SUM(J161,J177:J190)</f>
        <v>673363107</v>
      </c>
    </row>
    <row r="192" spans="1:11" ht="24" customHeight="1">
      <c r="A192" s="85" t="s">
        <v>92</v>
      </c>
      <c r="B192" s="54"/>
      <c r="D192" s="43">
        <v>10131803</v>
      </c>
      <c r="E192" s="43"/>
      <c r="F192" s="43">
        <v>8356871.3200000003</v>
      </c>
      <c r="G192" s="43"/>
      <c r="H192" s="43">
        <v>9529697</v>
      </c>
      <c r="I192" s="43"/>
      <c r="J192" s="43">
        <v>6888124</v>
      </c>
    </row>
    <row r="193" spans="1:11" ht="24" customHeight="1">
      <c r="A193" s="85" t="s">
        <v>93</v>
      </c>
      <c r="B193" s="54"/>
      <c r="D193" s="43">
        <v>-3900823</v>
      </c>
      <c r="E193" s="43"/>
      <c r="F193" s="43">
        <v>-1986065</v>
      </c>
      <c r="G193" s="43"/>
      <c r="H193" s="43">
        <v>-2222684</v>
      </c>
      <c r="I193" s="43"/>
      <c r="J193" s="43">
        <v>-1136438</v>
      </c>
    </row>
    <row r="194" spans="1:11" ht="24" customHeight="1">
      <c r="A194" s="85" t="s">
        <v>154</v>
      </c>
      <c r="B194" s="54"/>
      <c r="D194" s="70">
        <v>1069690</v>
      </c>
      <c r="E194" s="43"/>
      <c r="F194" s="70">
        <v>570793</v>
      </c>
      <c r="G194" s="43"/>
      <c r="H194" s="70">
        <v>882783</v>
      </c>
      <c r="I194" s="43"/>
      <c r="J194" s="70">
        <v>558533</v>
      </c>
      <c r="K194" s="53"/>
    </row>
    <row r="195" spans="1:11" ht="24" customHeight="1">
      <c r="A195" s="86" t="s">
        <v>236</v>
      </c>
      <c r="B195" s="54"/>
      <c r="D195" s="70">
        <f>SUM(D191:D194)</f>
        <v>3106176597</v>
      </c>
      <c r="E195" s="43"/>
      <c r="F195" s="70">
        <f>SUM(F191:F194)</f>
        <v>337967239.31999999</v>
      </c>
      <c r="G195" s="43"/>
      <c r="H195" s="70">
        <f>SUM(H191:H194)</f>
        <v>3687063457</v>
      </c>
      <c r="I195" s="43"/>
      <c r="J195" s="70">
        <f>SUM(J191:J194)</f>
        <v>679673326</v>
      </c>
    </row>
    <row r="196" spans="1:11" ht="24" customHeight="1">
      <c r="A196" s="101"/>
      <c r="B196" s="54"/>
      <c r="D196" s="58"/>
      <c r="F196" s="58"/>
    </row>
    <row r="197" spans="1:11" ht="24" customHeight="1">
      <c r="A197" s="46" t="s">
        <v>2</v>
      </c>
      <c r="B197" s="54"/>
      <c r="H197" s="78"/>
      <c r="J197" s="78"/>
    </row>
    <row r="198" spans="1:11" ht="24" customHeight="1">
      <c r="B198" s="54"/>
      <c r="H198" s="78"/>
      <c r="J198" s="78"/>
    </row>
    <row r="199" spans="1:11" ht="24" customHeight="1">
      <c r="B199" s="54"/>
      <c r="H199" s="78"/>
      <c r="J199" s="78"/>
    </row>
    <row r="200" spans="1:11" ht="24" customHeight="1">
      <c r="B200" s="54"/>
      <c r="H200" s="78"/>
      <c r="J200" s="78"/>
    </row>
    <row r="201" spans="1:11" ht="24" customHeight="1">
      <c r="B201" s="54"/>
      <c r="H201" s="78"/>
      <c r="J201" s="78"/>
    </row>
    <row r="202" spans="1:11" ht="24" customHeight="1">
      <c r="B202" s="54"/>
      <c r="H202" s="78"/>
      <c r="J202" s="78"/>
    </row>
    <row r="203" spans="1:11" ht="24" customHeight="1">
      <c r="B203" s="54"/>
      <c r="H203" s="78"/>
      <c r="J203" s="78"/>
      <c r="K203" s="77"/>
    </row>
    <row r="204" spans="1:11" ht="24" customHeight="1">
      <c r="J204" s="77" t="s">
        <v>30</v>
      </c>
      <c r="K204" s="77"/>
    </row>
    <row r="205" spans="1:11" ht="24" customHeight="1">
      <c r="A205" s="44" t="s">
        <v>109</v>
      </c>
      <c r="B205" s="54"/>
      <c r="C205" s="54"/>
      <c r="D205" s="54"/>
      <c r="E205" s="54"/>
      <c r="F205" s="54"/>
      <c r="G205" s="54"/>
      <c r="H205" s="78"/>
      <c r="I205" s="78"/>
      <c r="J205" s="78"/>
      <c r="K205" s="46"/>
    </row>
    <row r="206" spans="1:11" ht="24" customHeight="1">
      <c r="A206" s="44" t="s">
        <v>8</v>
      </c>
      <c r="B206" s="54"/>
      <c r="C206" s="54"/>
      <c r="D206" s="79"/>
      <c r="E206" s="54"/>
      <c r="F206" s="54"/>
      <c r="G206" s="54"/>
      <c r="H206" s="78"/>
      <c r="I206" s="78"/>
      <c r="J206" s="78"/>
      <c r="K206" s="48"/>
    </row>
    <row r="207" spans="1:11" ht="24" customHeight="1">
      <c r="A207" s="44" t="s">
        <v>211</v>
      </c>
      <c r="B207" s="54"/>
      <c r="C207" s="54"/>
      <c r="D207" s="49"/>
      <c r="E207" s="54"/>
      <c r="F207" s="54"/>
      <c r="G207" s="54"/>
      <c r="H207" s="78"/>
      <c r="I207" s="78"/>
      <c r="J207" s="78"/>
      <c r="K207" s="53"/>
    </row>
    <row r="208" spans="1:11" ht="24" customHeight="1">
      <c r="A208" s="114" t="s">
        <v>84</v>
      </c>
      <c r="B208" s="114"/>
      <c r="C208" s="114"/>
      <c r="D208" s="114"/>
      <c r="E208" s="114"/>
      <c r="F208" s="114"/>
      <c r="G208" s="114"/>
      <c r="H208" s="114"/>
      <c r="I208" s="114"/>
      <c r="J208" s="114"/>
      <c r="K208" s="53"/>
    </row>
    <row r="209" spans="1:11" ht="24" customHeight="1">
      <c r="A209" s="48"/>
      <c r="B209" s="54"/>
      <c r="C209" s="48"/>
      <c r="D209" s="115" t="s">
        <v>14</v>
      </c>
      <c r="E209" s="115"/>
      <c r="F209" s="115"/>
      <c r="G209" s="48"/>
      <c r="H209" s="115" t="s">
        <v>10</v>
      </c>
      <c r="I209" s="115"/>
      <c r="J209" s="115"/>
      <c r="K209" s="77"/>
    </row>
    <row r="210" spans="1:11" ht="24" customHeight="1">
      <c r="B210" s="54"/>
      <c r="C210" s="51"/>
      <c r="D210" s="80">
        <v>2566</v>
      </c>
      <c r="E210" s="53"/>
      <c r="F210" s="80">
        <v>2565</v>
      </c>
      <c r="G210" s="53"/>
      <c r="H210" s="80">
        <v>2566</v>
      </c>
      <c r="I210" s="53"/>
      <c r="J210" s="80">
        <v>2565</v>
      </c>
      <c r="K210" s="77"/>
    </row>
    <row r="211" spans="1:11" ht="24" customHeight="1">
      <c r="A211" s="86" t="s">
        <v>5</v>
      </c>
      <c r="B211" s="54"/>
      <c r="G211" s="53"/>
      <c r="H211" s="69"/>
      <c r="I211" s="53"/>
      <c r="J211" s="69"/>
      <c r="K211" s="77"/>
    </row>
    <row r="212" spans="1:11" ht="24" customHeight="1">
      <c r="A212" s="99" t="s">
        <v>186</v>
      </c>
      <c r="B212" s="54"/>
      <c r="G212" s="53"/>
      <c r="H212" s="69"/>
      <c r="I212" s="53"/>
      <c r="J212" s="69"/>
      <c r="K212" s="77"/>
    </row>
    <row r="213" spans="1:11" ht="24" customHeight="1">
      <c r="A213" s="99" t="s">
        <v>137</v>
      </c>
      <c r="B213" s="54"/>
      <c r="D213" s="107">
        <v>1274531428</v>
      </c>
      <c r="E213" s="63"/>
      <c r="F213" s="107">
        <v>367840</v>
      </c>
      <c r="G213" s="43"/>
      <c r="H213" s="43">
        <v>1274531428</v>
      </c>
      <c r="I213" s="43"/>
      <c r="J213" s="43">
        <v>367840</v>
      </c>
      <c r="K213" s="77"/>
    </row>
    <row r="214" spans="1:11" ht="24" customHeight="1">
      <c r="A214" s="99" t="s">
        <v>136</v>
      </c>
      <c r="B214" s="54"/>
      <c r="D214" s="107"/>
      <c r="E214" s="63"/>
      <c r="F214" s="107"/>
      <c r="G214" s="43"/>
      <c r="H214" s="43"/>
      <c r="I214" s="43"/>
      <c r="J214" s="43"/>
      <c r="K214" s="77"/>
    </row>
    <row r="215" spans="1:11" ht="24" customHeight="1">
      <c r="A215" s="99" t="s">
        <v>137</v>
      </c>
      <c r="B215" s="54"/>
      <c r="D215" s="43">
        <v>-1029500677</v>
      </c>
      <c r="E215" s="63"/>
      <c r="F215" s="43">
        <v>-418408104</v>
      </c>
      <c r="G215" s="43"/>
      <c r="H215" s="43">
        <v>-991597874</v>
      </c>
      <c r="I215" s="43"/>
      <c r="J215" s="43">
        <v>-418408104</v>
      </c>
      <c r="K215" s="77"/>
    </row>
    <row r="216" spans="1:11" ht="24" customHeight="1">
      <c r="A216" s="99" t="s">
        <v>138</v>
      </c>
      <c r="B216" s="102"/>
      <c r="D216" s="43">
        <v>-10954718</v>
      </c>
      <c r="E216" s="43"/>
      <c r="F216" s="43">
        <v>-297444672</v>
      </c>
      <c r="G216" s="43"/>
      <c r="H216" s="43">
        <v>-10954718</v>
      </c>
      <c r="I216" s="43"/>
      <c r="J216" s="43">
        <v>-297444672</v>
      </c>
      <c r="K216" s="77"/>
    </row>
    <row r="217" spans="1:11" ht="24" customHeight="1">
      <c r="A217" s="99" t="s">
        <v>208</v>
      </c>
      <c r="B217" s="102"/>
      <c r="D217" s="43">
        <v>0</v>
      </c>
      <c r="E217" s="43"/>
      <c r="F217" s="43">
        <v>0</v>
      </c>
      <c r="G217" s="43"/>
      <c r="H217" s="43">
        <v>-100000000</v>
      </c>
      <c r="I217" s="43"/>
      <c r="J217" s="43">
        <v>-10000000</v>
      </c>
      <c r="K217" s="77"/>
    </row>
    <row r="218" spans="1:11" ht="24" customHeight="1">
      <c r="A218" s="99" t="s">
        <v>142</v>
      </c>
      <c r="B218" s="102"/>
      <c r="D218" s="43">
        <v>0</v>
      </c>
      <c r="E218" s="43"/>
      <c r="F218" s="43">
        <v>-415905</v>
      </c>
      <c r="G218" s="43"/>
      <c r="H218" s="43">
        <v>0</v>
      </c>
      <c r="I218" s="43"/>
      <c r="J218" s="43">
        <v>-415905</v>
      </c>
      <c r="K218" s="77"/>
    </row>
    <row r="219" spans="1:11" ht="24" customHeight="1">
      <c r="A219" s="99" t="s">
        <v>139</v>
      </c>
      <c r="B219" s="54"/>
      <c r="D219" s="43">
        <v>0</v>
      </c>
      <c r="E219" s="43"/>
      <c r="F219" s="43">
        <v>32000</v>
      </c>
      <c r="G219" s="43"/>
      <c r="H219" s="43">
        <v>7597154</v>
      </c>
      <c r="I219" s="43"/>
      <c r="J219" s="43">
        <v>12000</v>
      </c>
      <c r="K219" s="77"/>
    </row>
    <row r="220" spans="1:11" ht="24" customHeight="1">
      <c r="A220" s="99" t="s">
        <v>140</v>
      </c>
      <c r="B220" s="54"/>
      <c r="D220" s="43">
        <v>-1472463</v>
      </c>
      <c r="E220" s="43"/>
      <c r="F220" s="43">
        <v>-15509785</v>
      </c>
      <c r="G220" s="43"/>
      <c r="H220" s="43">
        <v>-379708</v>
      </c>
      <c r="I220" s="43"/>
      <c r="J220" s="43">
        <v>-8108346</v>
      </c>
      <c r="K220" s="77"/>
    </row>
    <row r="221" spans="1:11" ht="24" customHeight="1">
      <c r="A221" s="99" t="s">
        <v>141</v>
      </c>
      <c r="B221" s="102"/>
      <c r="D221" s="43">
        <v>-58927988</v>
      </c>
      <c r="E221" s="43"/>
      <c r="F221" s="43">
        <v>-100917039</v>
      </c>
      <c r="G221" s="43"/>
      <c r="H221" s="43">
        <v>-9524385</v>
      </c>
      <c r="I221" s="43"/>
      <c r="J221" s="43">
        <v>-818166</v>
      </c>
      <c r="K221" s="77"/>
    </row>
    <row r="222" spans="1:11" ht="24" customHeight="1">
      <c r="A222" s="99" t="s">
        <v>110</v>
      </c>
      <c r="B222" s="102"/>
      <c r="D222" s="43">
        <v>0</v>
      </c>
      <c r="E222" s="43"/>
      <c r="F222" s="43">
        <v>0</v>
      </c>
      <c r="G222" s="43"/>
      <c r="H222" s="43">
        <v>-727000000</v>
      </c>
      <c r="I222" s="43"/>
      <c r="J222" s="43">
        <v>-170000000</v>
      </c>
      <c r="K222" s="77"/>
    </row>
    <row r="223" spans="1:11" ht="24" customHeight="1">
      <c r="A223" s="99" t="s">
        <v>143</v>
      </c>
      <c r="B223" s="102"/>
      <c r="D223" s="43">
        <v>-2919234940</v>
      </c>
      <c r="E223" s="43"/>
      <c r="F223" s="43">
        <v>40521773</v>
      </c>
      <c r="G223" s="43"/>
      <c r="H223" s="43">
        <v>-2997074940</v>
      </c>
      <c r="I223" s="43"/>
      <c r="J223" s="43">
        <v>44440910</v>
      </c>
      <c r="K223" s="77"/>
    </row>
    <row r="224" spans="1:11" ht="24" customHeight="1">
      <c r="A224" s="99" t="s">
        <v>152</v>
      </c>
      <c r="B224" s="102"/>
      <c r="D224" s="43">
        <v>0</v>
      </c>
      <c r="E224" s="43"/>
      <c r="F224" s="43">
        <v>0</v>
      </c>
      <c r="G224" s="43"/>
      <c r="H224" s="43">
        <v>235000000</v>
      </c>
      <c r="I224" s="43"/>
      <c r="J224" s="43">
        <v>-165000000</v>
      </c>
      <c r="K224" s="77"/>
    </row>
    <row r="225" spans="1:11" ht="24" customHeight="1">
      <c r="A225" s="99" t="s">
        <v>148</v>
      </c>
      <c r="B225" s="102"/>
      <c r="D225" s="43"/>
      <c r="E225" s="43"/>
      <c r="F225" s="43"/>
      <c r="G225" s="43"/>
      <c r="H225" s="43"/>
      <c r="I225" s="43"/>
      <c r="J225" s="43"/>
      <c r="K225" s="77"/>
    </row>
    <row r="226" spans="1:11" ht="24" customHeight="1">
      <c r="A226" s="99" t="s">
        <v>149</v>
      </c>
      <c r="B226" s="102"/>
      <c r="D226" s="43">
        <v>134741703</v>
      </c>
      <c r="E226" s="43"/>
      <c r="F226" s="43">
        <v>76502627</v>
      </c>
      <c r="G226" s="43"/>
      <c r="H226" s="43">
        <v>138108428</v>
      </c>
      <c r="I226" s="43"/>
      <c r="J226" s="43">
        <v>60868562</v>
      </c>
      <c r="K226" s="77"/>
    </row>
    <row r="227" spans="1:11" ht="24" customHeight="1">
      <c r="A227" s="99" t="s">
        <v>187</v>
      </c>
      <c r="B227" s="102"/>
      <c r="D227" s="70">
        <v>0</v>
      </c>
      <c r="E227" s="43"/>
      <c r="F227" s="70">
        <v>191914384</v>
      </c>
      <c r="G227" s="43"/>
      <c r="H227" s="70">
        <v>0</v>
      </c>
      <c r="I227" s="43"/>
      <c r="J227" s="70">
        <v>191914384</v>
      </c>
      <c r="K227" s="77"/>
    </row>
    <row r="228" spans="1:11" ht="24" customHeight="1">
      <c r="A228" s="86" t="s">
        <v>198</v>
      </c>
      <c r="B228" s="102"/>
      <c r="D228" s="70">
        <f>SUM(D213:D227)</f>
        <v>-2610817655</v>
      </c>
      <c r="E228" s="43"/>
      <c r="F228" s="70">
        <f>SUM(F213:F227)</f>
        <v>-523356881</v>
      </c>
      <c r="G228" s="43"/>
      <c r="H228" s="70">
        <f>SUM(H213:H227)</f>
        <v>-3181294615</v>
      </c>
      <c r="I228" s="43"/>
      <c r="J228" s="70">
        <f>SUM(J213:J227)</f>
        <v>-772591497</v>
      </c>
      <c r="K228" s="77"/>
    </row>
    <row r="229" spans="1:11" ht="24" customHeight="1">
      <c r="A229" s="86"/>
      <c r="B229" s="102"/>
      <c r="D229" s="43"/>
      <c r="E229" s="43"/>
      <c r="F229" s="43"/>
      <c r="G229" s="43"/>
      <c r="H229" s="43"/>
      <c r="I229" s="43"/>
      <c r="J229" s="43"/>
      <c r="K229" s="77"/>
    </row>
    <row r="230" spans="1:11" ht="24" customHeight="1">
      <c r="A230" s="46" t="s">
        <v>2</v>
      </c>
      <c r="B230" s="102"/>
      <c r="D230" s="43"/>
      <c r="E230" s="43"/>
      <c r="F230" s="43"/>
      <c r="G230" s="43"/>
      <c r="H230" s="43"/>
      <c r="I230" s="43"/>
      <c r="J230" s="43"/>
      <c r="K230" s="77"/>
    </row>
    <row r="231" spans="1:11" ht="24" customHeight="1">
      <c r="A231" s="86"/>
      <c r="B231" s="102"/>
      <c r="D231" s="43"/>
      <c r="E231" s="43"/>
      <c r="F231" s="43"/>
      <c r="G231" s="43"/>
      <c r="H231" s="43"/>
      <c r="I231" s="43"/>
      <c r="J231" s="43"/>
      <c r="K231" s="77"/>
    </row>
    <row r="232" spans="1:11" ht="24" customHeight="1">
      <c r="A232" s="86"/>
      <c r="B232" s="102"/>
      <c r="D232" s="43"/>
      <c r="E232" s="43"/>
      <c r="F232" s="43"/>
      <c r="G232" s="43"/>
      <c r="H232" s="43"/>
      <c r="I232" s="43"/>
      <c r="J232" s="43"/>
      <c r="K232" s="77"/>
    </row>
    <row r="233" spans="1:11" ht="24" customHeight="1">
      <c r="A233" s="86"/>
      <c r="B233" s="102"/>
      <c r="D233" s="43"/>
      <c r="E233" s="43"/>
      <c r="F233" s="43"/>
      <c r="G233" s="43"/>
      <c r="H233" s="43"/>
      <c r="I233" s="43"/>
      <c r="J233" s="43"/>
    </row>
    <row r="234" spans="1:11" ht="24" customHeight="1">
      <c r="A234" s="86"/>
      <c r="B234" s="102"/>
      <c r="D234" s="43"/>
      <c r="E234" s="43"/>
      <c r="F234" s="43"/>
      <c r="G234" s="43"/>
      <c r="H234" s="43"/>
      <c r="I234" s="43"/>
      <c r="J234" s="43"/>
      <c r="K234" s="77"/>
    </row>
    <row r="235" spans="1:11" ht="24" customHeight="1">
      <c r="J235" s="77" t="s">
        <v>30</v>
      </c>
      <c r="K235" s="77"/>
    </row>
    <row r="236" spans="1:11" ht="24" customHeight="1">
      <c r="A236" s="44" t="s">
        <v>109</v>
      </c>
      <c r="B236" s="54"/>
      <c r="C236" s="54"/>
      <c r="D236" s="54"/>
      <c r="E236" s="54"/>
      <c r="F236" s="54"/>
      <c r="G236" s="54"/>
      <c r="H236" s="78"/>
      <c r="I236" s="78"/>
      <c r="J236" s="78"/>
      <c r="K236" s="46"/>
    </row>
    <row r="237" spans="1:11" ht="24" customHeight="1">
      <c r="A237" s="44" t="s">
        <v>8</v>
      </c>
      <c r="B237" s="54"/>
      <c r="C237" s="54"/>
      <c r="D237" s="79"/>
      <c r="E237" s="54"/>
      <c r="F237" s="54"/>
      <c r="G237" s="54"/>
      <c r="H237" s="78"/>
      <c r="I237" s="78"/>
      <c r="J237" s="78"/>
      <c r="K237" s="48"/>
    </row>
    <row r="238" spans="1:11" ht="24" customHeight="1">
      <c r="A238" s="44" t="s">
        <v>211</v>
      </c>
      <c r="B238" s="54"/>
      <c r="C238" s="54"/>
      <c r="D238" s="49"/>
      <c r="E238" s="54"/>
      <c r="F238" s="54"/>
      <c r="G238" s="54"/>
      <c r="H238" s="78"/>
      <c r="I238" s="78"/>
      <c r="J238" s="78"/>
      <c r="K238" s="53"/>
    </row>
    <row r="239" spans="1:11" ht="24" customHeight="1">
      <c r="A239" s="114" t="s">
        <v>84</v>
      </c>
      <c r="B239" s="114"/>
      <c r="C239" s="114"/>
      <c r="D239" s="114"/>
      <c r="E239" s="114"/>
      <c r="F239" s="114"/>
      <c r="G239" s="114"/>
      <c r="H239" s="114"/>
      <c r="I239" s="114"/>
      <c r="J239" s="114"/>
      <c r="K239" s="53"/>
    </row>
    <row r="240" spans="1:11" ht="24" customHeight="1">
      <c r="A240" s="48"/>
      <c r="B240" s="54"/>
      <c r="C240" s="48"/>
      <c r="D240" s="115" t="s">
        <v>14</v>
      </c>
      <c r="E240" s="115"/>
      <c r="F240" s="115"/>
      <c r="G240" s="48"/>
      <c r="H240" s="115" t="s">
        <v>10</v>
      </c>
      <c r="I240" s="115"/>
      <c r="J240" s="115"/>
      <c r="K240" s="77"/>
    </row>
    <row r="241" spans="1:13" ht="24" customHeight="1">
      <c r="B241" s="54"/>
      <c r="C241" s="51"/>
      <c r="D241" s="80">
        <v>2566</v>
      </c>
      <c r="E241" s="53"/>
      <c r="F241" s="80">
        <v>2565</v>
      </c>
      <c r="G241" s="53"/>
      <c r="H241" s="80">
        <v>2566</v>
      </c>
      <c r="I241" s="53"/>
      <c r="J241" s="80">
        <v>2565</v>
      </c>
      <c r="K241" s="77"/>
    </row>
    <row r="242" spans="1:13" ht="24" customHeight="1">
      <c r="A242" s="86" t="s">
        <v>6</v>
      </c>
      <c r="B242" s="54"/>
      <c r="D242" s="43"/>
      <c r="E242" s="43"/>
      <c r="F242" s="43"/>
      <c r="G242" s="43"/>
      <c r="H242" s="43"/>
      <c r="I242" s="43"/>
      <c r="J242" s="43"/>
      <c r="K242" s="77"/>
    </row>
    <row r="243" spans="1:13" ht="24" customHeight="1">
      <c r="A243" s="99" t="s">
        <v>144</v>
      </c>
      <c r="B243" s="54"/>
      <c r="D243" s="43">
        <v>13208672</v>
      </c>
      <c r="E243" s="43"/>
      <c r="F243" s="43">
        <v>372937858</v>
      </c>
      <c r="G243" s="43"/>
      <c r="H243" s="43">
        <v>13208672</v>
      </c>
      <c r="I243" s="43"/>
      <c r="J243" s="43">
        <v>372937858</v>
      </c>
      <c r="K243" s="77"/>
    </row>
    <row r="244" spans="1:13" ht="24" customHeight="1">
      <c r="A244" s="99" t="s">
        <v>188</v>
      </c>
      <c r="B244" s="54"/>
      <c r="D244" s="70">
        <v>-14831396</v>
      </c>
      <c r="E244" s="43"/>
      <c r="F244" s="70">
        <v>-11243639</v>
      </c>
      <c r="G244" s="43"/>
      <c r="H244" s="70">
        <v>-14584094</v>
      </c>
      <c r="I244" s="43"/>
      <c r="J244" s="70">
        <v>-10140700</v>
      </c>
      <c r="K244" s="77"/>
    </row>
    <row r="245" spans="1:13" ht="24" customHeight="1">
      <c r="A245" s="86" t="s">
        <v>233</v>
      </c>
      <c r="B245" s="54"/>
      <c r="D245" s="70">
        <f>SUM(D243:D244)</f>
        <v>-1622724</v>
      </c>
      <c r="E245" s="43"/>
      <c r="F245" s="70">
        <f>SUM(F243:F244)</f>
        <v>361694219</v>
      </c>
      <c r="G245" s="43"/>
      <c r="H245" s="70">
        <f>SUM(H243:H244)</f>
        <v>-1375422</v>
      </c>
      <c r="I245" s="43"/>
      <c r="J245" s="70">
        <f>SUM(J243:J244)</f>
        <v>362797158</v>
      </c>
      <c r="K245" s="77"/>
    </row>
    <row r="246" spans="1:13" ht="24" customHeight="1">
      <c r="A246" s="85" t="s">
        <v>209</v>
      </c>
      <c r="B246" s="54"/>
      <c r="D246" s="43">
        <f>SUM(D195+D228+D245)</f>
        <v>493736218</v>
      </c>
      <c r="E246" s="43"/>
      <c r="F246" s="43">
        <f>SUM(F195+F228+F245)</f>
        <v>176304577.31999999</v>
      </c>
      <c r="G246" s="43"/>
      <c r="H246" s="43">
        <f>SUM(H195+H228+H245)</f>
        <v>504393420</v>
      </c>
      <c r="I246" s="43"/>
      <c r="J246" s="43">
        <f>SUM(J195+J228+J245)</f>
        <v>269878987</v>
      </c>
      <c r="K246" s="77"/>
    </row>
    <row r="247" spans="1:13" ht="24" customHeight="1">
      <c r="A247" s="85" t="s">
        <v>135</v>
      </c>
      <c r="B247" s="54"/>
      <c r="D247" s="70">
        <v>763159080</v>
      </c>
      <c r="E247" s="43"/>
      <c r="F247" s="70">
        <v>1125652555</v>
      </c>
      <c r="G247" s="43"/>
      <c r="H247" s="70">
        <v>436053472</v>
      </c>
      <c r="I247" s="43"/>
      <c r="J247" s="70">
        <v>682703272</v>
      </c>
      <c r="K247" s="77"/>
    </row>
    <row r="248" spans="1:13" ht="24" customHeight="1" thickBot="1">
      <c r="A248" s="86" t="s">
        <v>217</v>
      </c>
      <c r="B248" s="57"/>
      <c r="D248" s="74">
        <f>SUM(D246:D247)</f>
        <v>1256895298</v>
      </c>
      <c r="E248" s="43"/>
      <c r="F248" s="74">
        <f>SUM(F246:F247)</f>
        <v>1301957132.3199999</v>
      </c>
      <c r="G248" s="43"/>
      <c r="H248" s="74">
        <f>SUM(H246:H247)</f>
        <v>940446892</v>
      </c>
      <c r="I248" s="43"/>
      <c r="J248" s="74">
        <f>SUM(J246:J247)</f>
        <v>952582259</v>
      </c>
      <c r="K248" s="77"/>
    </row>
    <row r="249" spans="1:13" ht="24" customHeight="1" thickTop="1">
      <c r="A249" s="103"/>
      <c r="B249" s="54"/>
      <c r="D249" s="110">
        <f>+D248-BS!D11</f>
        <v>0</v>
      </c>
      <c r="E249" s="110"/>
      <c r="F249" s="110"/>
      <c r="G249" s="110"/>
      <c r="H249" s="110">
        <f>+H248-BS!H11</f>
        <v>0</v>
      </c>
      <c r="I249" s="110"/>
      <c r="J249" s="110"/>
      <c r="K249" s="111"/>
      <c r="L249" s="109"/>
      <c r="M249" s="109"/>
    </row>
    <row r="250" spans="1:13" ht="24" customHeight="1">
      <c r="A250" s="104" t="s">
        <v>106</v>
      </c>
      <c r="B250" s="54"/>
      <c r="D250" s="43"/>
      <c r="E250" s="43"/>
      <c r="F250" s="43"/>
      <c r="G250" s="43"/>
      <c r="H250" s="43"/>
      <c r="I250" s="43"/>
      <c r="J250" s="43"/>
    </row>
    <row r="251" spans="1:13" ht="24" customHeight="1">
      <c r="A251" s="86" t="s">
        <v>56</v>
      </c>
      <c r="B251" s="54"/>
      <c r="D251" s="63"/>
      <c r="E251" s="63"/>
      <c r="F251" s="63"/>
      <c r="G251" s="63"/>
      <c r="H251" s="63"/>
      <c r="I251" s="63"/>
      <c r="J251" s="63"/>
    </row>
    <row r="252" spans="1:13" ht="24" customHeight="1">
      <c r="A252" s="99" t="s">
        <v>239</v>
      </c>
      <c r="D252" s="63"/>
      <c r="E252" s="63"/>
      <c r="F252" s="63"/>
      <c r="G252" s="63"/>
      <c r="H252" s="63"/>
      <c r="I252" s="63"/>
      <c r="J252" s="63"/>
    </row>
    <row r="253" spans="1:13" ht="24" customHeight="1">
      <c r="A253" s="99" t="s">
        <v>147</v>
      </c>
      <c r="D253" s="43">
        <v>39724342</v>
      </c>
      <c r="E253" s="63"/>
      <c r="F253" s="43">
        <v>309670</v>
      </c>
      <c r="G253" s="63"/>
      <c r="H253" s="43">
        <v>39724342</v>
      </c>
      <c r="I253" s="43"/>
      <c r="J253" s="43">
        <v>309670</v>
      </c>
    </row>
    <row r="254" spans="1:13" ht="24" customHeight="1">
      <c r="A254" s="99" t="s">
        <v>235</v>
      </c>
      <c r="D254" s="43">
        <v>32120</v>
      </c>
      <c r="E254" s="63"/>
      <c r="F254" s="43">
        <v>0</v>
      </c>
      <c r="G254" s="63"/>
      <c r="H254" s="43">
        <v>32120</v>
      </c>
      <c r="I254" s="43"/>
      <c r="J254" s="43">
        <v>0</v>
      </c>
    </row>
    <row r="255" spans="1:13" ht="24" customHeight="1">
      <c r="A255" s="99" t="s">
        <v>145</v>
      </c>
      <c r="D255" s="43">
        <v>0</v>
      </c>
      <c r="E255" s="63"/>
      <c r="F255" s="43">
        <v>6596402</v>
      </c>
      <c r="G255" s="63"/>
      <c r="H255" s="43">
        <v>0</v>
      </c>
      <c r="I255" s="43"/>
      <c r="J255" s="43">
        <v>0</v>
      </c>
    </row>
    <row r="256" spans="1:13" ht="24" customHeight="1">
      <c r="A256" s="99" t="s">
        <v>146</v>
      </c>
      <c r="D256" s="43">
        <v>0</v>
      </c>
      <c r="E256" s="63"/>
      <c r="F256" s="43">
        <v>0</v>
      </c>
      <c r="G256" s="63"/>
      <c r="H256" s="43">
        <v>14540008</v>
      </c>
      <c r="I256" s="43"/>
      <c r="J256" s="43">
        <v>57503895</v>
      </c>
    </row>
    <row r="257" spans="1:10" ht="24" customHeight="1">
      <c r="A257" s="99" t="s">
        <v>231</v>
      </c>
      <c r="D257" s="43">
        <v>-61881966</v>
      </c>
      <c r="E257" s="63"/>
      <c r="F257" s="43">
        <v>0</v>
      </c>
      <c r="G257" s="63"/>
      <c r="H257" s="43">
        <v>-61881966</v>
      </c>
      <c r="I257" s="43"/>
      <c r="J257" s="43">
        <v>0</v>
      </c>
    </row>
    <row r="258" spans="1:10" ht="24" customHeight="1">
      <c r="A258" s="99" t="s">
        <v>232</v>
      </c>
      <c r="D258" s="43">
        <v>-495455167</v>
      </c>
      <c r="E258" s="63"/>
      <c r="F258" s="43">
        <v>0</v>
      </c>
      <c r="G258" s="63"/>
      <c r="H258" s="43">
        <v>0</v>
      </c>
      <c r="I258" s="43"/>
      <c r="J258" s="43">
        <v>0</v>
      </c>
    </row>
    <row r="259" spans="1:10" ht="24" customHeight="1">
      <c r="A259" s="99"/>
      <c r="D259" s="43"/>
      <c r="E259" s="43"/>
      <c r="F259" s="43"/>
      <c r="G259" s="43"/>
      <c r="H259" s="43"/>
      <c r="I259" s="43"/>
      <c r="J259" s="43"/>
    </row>
    <row r="260" spans="1:10" ht="24" customHeight="1">
      <c r="A260" s="46" t="s">
        <v>2</v>
      </c>
      <c r="D260" s="43"/>
      <c r="E260" s="43"/>
      <c r="F260" s="43"/>
      <c r="G260" s="43"/>
      <c r="H260" s="43"/>
      <c r="I260" s="43"/>
      <c r="J260" s="43"/>
    </row>
    <row r="261" spans="1:10" ht="24" customHeight="1">
      <c r="D261" s="43"/>
      <c r="E261" s="43"/>
      <c r="F261" s="43"/>
      <c r="G261" s="43"/>
      <c r="H261" s="43"/>
      <c r="I261" s="43"/>
      <c r="J261" s="43"/>
    </row>
    <row r="262" spans="1:10" ht="24" customHeight="1">
      <c r="D262" s="43"/>
      <c r="E262" s="43"/>
      <c r="F262" s="43"/>
      <c r="G262" s="43"/>
      <c r="H262" s="43"/>
      <c r="I262" s="43"/>
      <c r="J262" s="43"/>
    </row>
    <row r="263" spans="1:10" ht="24" customHeight="1">
      <c r="D263" s="43"/>
      <c r="E263" s="43"/>
      <c r="F263" s="43"/>
      <c r="G263" s="43"/>
      <c r="H263" s="43"/>
      <c r="I263" s="43"/>
      <c r="J263" s="43"/>
    </row>
    <row r="264" spans="1:10" ht="24" customHeight="1">
      <c r="D264" s="43"/>
      <c r="E264" s="43"/>
      <c r="F264" s="43"/>
      <c r="G264" s="43"/>
      <c r="H264" s="43"/>
      <c r="I264" s="43"/>
      <c r="J264" s="43"/>
    </row>
    <row r="265" spans="1:10" ht="24" customHeight="1">
      <c r="D265" s="43"/>
      <c r="E265" s="43"/>
      <c r="F265" s="43"/>
      <c r="G265" s="43"/>
    </row>
  </sheetData>
  <mergeCells count="24">
    <mergeCell ref="A137:J137"/>
    <mergeCell ref="D138:F138"/>
    <mergeCell ref="H138:J138"/>
    <mergeCell ref="A239:J239"/>
    <mergeCell ref="A5:J5"/>
    <mergeCell ref="D6:F6"/>
    <mergeCell ref="H6:J6"/>
    <mergeCell ref="A36:J36"/>
    <mergeCell ref="D37:F37"/>
    <mergeCell ref="H37:J37"/>
    <mergeCell ref="A68:J68"/>
    <mergeCell ref="D69:F69"/>
    <mergeCell ref="H69:J69"/>
    <mergeCell ref="A103:J103"/>
    <mergeCell ref="D104:F104"/>
    <mergeCell ref="H104:J104"/>
    <mergeCell ref="D240:F240"/>
    <mergeCell ref="H240:J240"/>
    <mergeCell ref="A173:J173"/>
    <mergeCell ref="D174:F174"/>
    <mergeCell ref="H174:J174"/>
    <mergeCell ref="A208:J208"/>
    <mergeCell ref="D209:F209"/>
    <mergeCell ref="H209:J209"/>
  </mergeCells>
  <phoneticPr fontId="23" type="noConversion"/>
  <printOptions gridLinesSet="0"/>
  <pageMargins left="0.86614173228346458" right="0.55118110236220474" top="0.86614173228346458" bottom="0" header="0.19685039370078741" footer="0.19685039370078741"/>
  <pageSetup paperSize="9" scale="71" orientation="portrait" r:id="rId1"/>
  <headerFooter alignWithMargins="0"/>
  <rowBreaks count="7" manualBreakCount="7">
    <brk id="31" max="16383" man="1"/>
    <brk id="63" max="9" man="1"/>
    <brk id="98" max="9" man="1"/>
    <brk id="132" max="9" man="1"/>
    <brk id="168" max="9" man="1"/>
    <brk id="203" max="9" man="1"/>
    <brk id="234" max="9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IV29"/>
  <sheetViews>
    <sheetView view="pageBreakPreview" topLeftCell="A13" zoomScale="70" zoomScaleNormal="70" zoomScaleSheetLayoutView="70" zoomScalePageLayoutView="80" workbookViewId="0">
      <selection activeCell="N24" sqref="N24"/>
    </sheetView>
  </sheetViews>
  <sheetFormatPr defaultColWidth="9.33203125" defaultRowHeight="24" customHeight="1"/>
  <cols>
    <col min="1" max="1" width="33.6640625" style="1" customWidth="1"/>
    <col min="2" max="2" width="10.5546875" style="1" customWidth="1"/>
    <col min="3" max="3" width="1" style="1" customWidth="1"/>
    <col min="4" max="4" width="14.6640625" style="1" customWidth="1"/>
    <col min="5" max="5" width="1" style="1" customWidth="1"/>
    <col min="6" max="6" width="14.6640625" style="1" customWidth="1"/>
    <col min="7" max="7" width="1" style="1" customWidth="1"/>
    <col min="8" max="8" width="14.6640625" style="1" customWidth="1"/>
    <col min="9" max="9" width="1" style="1" customWidth="1"/>
    <col min="10" max="10" width="14.6640625" style="1" customWidth="1"/>
    <col min="11" max="11" width="1.44140625" style="1" customWidth="1"/>
    <col min="12" max="12" width="25.33203125" style="1" customWidth="1"/>
    <col min="13" max="13" width="1.44140625" style="1" customWidth="1"/>
    <col min="14" max="14" width="23.109375" style="1" customWidth="1"/>
    <col min="15" max="15" width="1.44140625" style="1" customWidth="1"/>
    <col min="16" max="16" width="14.6640625" style="1" customWidth="1"/>
    <col min="17" max="17" width="0.6640625" style="1" customWidth="1"/>
    <col min="18" max="18" width="19" style="1" customWidth="1"/>
    <col min="19" max="19" width="1.44140625" style="1" customWidth="1"/>
    <col min="20" max="20" width="30.5546875" style="1" bestFit="1" customWidth="1"/>
    <col min="21" max="21" width="0.6640625" style="1" customWidth="1"/>
    <col min="22" max="22" width="16.44140625" style="1" bestFit="1" customWidth="1"/>
    <col min="23" max="23" width="14.33203125" style="1" bestFit="1" customWidth="1"/>
    <col min="24" max="24" width="14" style="1" bestFit="1" customWidth="1"/>
    <col min="25" max="25" width="9.33203125" style="1"/>
    <col min="26" max="26" width="12.44140625" style="1" bestFit="1" customWidth="1"/>
    <col min="27" max="27" width="9.33203125" style="1"/>
    <col min="28" max="28" width="12" style="1" bestFit="1" customWidth="1"/>
    <col min="29" max="29" width="9.33203125" style="1"/>
    <col min="30" max="30" width="12" style="1" bestFit="1" customWidth="1"/>
    <col min="31" max="31" width="9.33203125" style="1"/>
    <col min="32" max="32" width="12" style="1" bestFit="1" customWidth="1"/>
    <col min="33" max="33" width="9.33203125" style="1"/>
    <col min="34" max="34" width="11" style="1" bestFit="1" customWidth="1"/>
    <col min="35" max="35" width="9.33203125" style="1"/>
    <col min="36" max="36" width="14" style="1" bestFit="1" customWidth="1"/>
    <col min="37" max="16384" width="9.33203125" style="1"/>
  </cols>
  <sheetData>
    <row r="1" spans="1:21" ht="24" customHeight="1">
      <c r="T1" s="2" t="s">
        <v>30</v>
      </c>
    </row>
    <row r="2" spans="1:21" ht="24" customHeight="1">
      <c r="A2" s="3" t="s">
        <v>109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</row>
    <row r="3" spans="1:21" ht="24" customHeight="1">
      <c r="A3" s="4" t="s">
        <v>88</v>
      </c>
      <c r="B3" s="4"/>
      <c r="C3" s="4"/>
      <c r="D3" s="4"/>
      <c r="E3" s="4"/>
      <c r="F3" s="4"/>
      <c r="G3" s="4"/>
      <c r="H3" s="33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</row>
    <row r="4" spans="1:21" ht="24" customHeight="1">
      <c r="A4" s="3" t="s">
        <v>211</v>
      </c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</row>
    <row r="5" spans="1:21" ht="24" customHeight="1">
      <c r="T5" s="5" t="s">
        <v>84</v>
      </c>
    </row>
    <row r="6" spans="1:21" ht="24" customHeight="1">
      <c r="A6" s="6"/>
      <c r="B6" s="6"/>
      <c r="C6" s="6"/>
      <c r="D6" s="116" t="s">
        <v>14</v>
      </c>
      <c r="E6" s="116"/>
      <c r="F6" s="116"/>
      <c r="G6" s="116"/>
      <c r="H6" s="116"/>
      <c r="I6" s="116"/>
      <c r="J6" s="116"/>
      <c r="K6" s="116"/>
      <c r="L6" s="116"/>
      <c r="M6" s="116"/>
      <c r="N6" s="116"/>
      <c r="O6" s="116"/>
      <c r="P6" s="116"/>
      <c r="Q6" s="116"/>
      <c r="R6" s="116"/>
      <c r="S6" s="116"/>
      <c r="T6" s="116"/>
    </row>
    <row r="7" spans="1:21" ht="24" customHeight="1">
      <c r="A7" s="6"/>
      <c r="B7" s="105"/>
      <c r="C7" s="7"/>
      <c r="D7" s="105"/>
      <c r="E7" s="105"/>
      <c r="F7" s="105"/>
      <c r="G7" s="7"/>
      <c r="H7" s="105"/>
      <c r="I7" s="8"/>
      <c r="J7" s="8"/>
      <c r="K7" s="8"/>
      <c r="L7" s="119" t="s">
        <v>108</v>
      </c>
      <c r="M7" s="119"/>
      <c r="N7" s="119"/>
      <c r="O7" s="119"/>
      <c r="P7" s="119"/>
      <c r="Q7" s="105"/>
      <c r="R7" s="105"/>
      <c r="S7" s="105"/>
      <c r="T7" s="105"/>
      <c r="U7" s="6"/>
    </row>
    <row r="8" spans="1:21" ht="24" customHeight="1">
      <c r="A8" s="6"/>
      <c r="B8" s="7"/>
      <c r="C8" s="7"/>
      <c r="D8" s="7"/>
      <c r="E8" s="105"/>
      <c r="F8" s="7"/>
      <c r="G8" s="7"/>
      <c r="H8" s="105"/>
      <c r="I8" s="105"/>
      <c r="J8" s="7"/>
      <c r="K8" s="7"/>
      <c r="L8" s="105" t="s">
        <v>163</v>
      </c>
      <c r="M8" s="7"/>
      <c r="N8" s="105" t="s">
        <v>174</v>
      </c>
      <c r="O8" s="117"/>
      <c r="P8" s="117"/>
      <c r="Q8" s="105"/>
      <c r="S8" s="7"/>
      <c r="T8" s="7"/>
      <c r="U8" s="6"/>
    </row>
    <row r="9" spans="1:21" ht="24" customHeight="1">
      <c r="A9" s="6"/>
      <c r="B9" s="7"/>
      <c r="C9" s="7"/>
      <c r="D9" s="105"/>
      <c r="E9" s="105"/>
      <c r="F9" s="7"/>
      <c r="G9" s="7"/>
      <c r="H9" s="118" t="s">
        <v>86</v>
      </c>
      <c r="I9" s="118"/>
      <c r="J9" s="118"/>
      <c r="K9" s="105"/>
      <c r="L9" s="105" t="s">
        <v>162</v>
      </c>
      <c r="M9" s="7"/>
      <c r="N9" s="105" t="s">
        <v>167</v>
      </c>
      <c r="O9" s="8"/>
      <c r="P9" s="105" t="s">
        <v>215</v>
      </c>
      <c r="Q9" s="8"/>
      <c r="R9" s="105" t="s">
        <v>49</v>
      </c>
      <c r="S9" s="7"/>
      <c r="T9" s="7"/>
      <c r="U9" s="6"/>
    </row>
    <row r="10" spans="1:21" ht="24" customHeight="1">
      <c r="A10" s="6"/>
      <c r="B10" s="7"/>
      <c r="C10" s="7"/>
      <c r="D10" s="105"/>
      <c r="E10" s="105"/>
      <c r="F10" s="7"/>
      <c r="G10" s="7"/>
      <c r="H10" s="105" t="s">
        <v>90</v>
      </c>
      <c r="I10" s="105"/>
      <c r="J10" s="7"/>
      <c r="K10" s="7"/>
      <c r="L10" s="105" t="s">
        <v>164</v>
      </c>
      <c r="M10" s="7"/>
      <c r="N10" s="105" t="s">
        <v>168</v>
      </c>
      <c r="O10" s="7"/>
      <c r="P10" s="105" t="s">
        <v>216</v>
      </c>
      <c r="Q10" s="8"/>
      <c r="R10" s="7" t="s">
        <v>53</v>
      </c>
      <c r="S10" s="7"/>
      <c r="T10" s="7"/>
      <c r="U10" s="6"/>
    </row>
    <row r="11" spans="1:21" ht="24" customHeight="1">
      <c r="A11" s="6"/>
      <c r="B11" s="7"/>
      <c r="C11" s="7"/>
      <c r="D11" s="105" t="s">
        <v>47</v>
      </c>
      <c r="E11" s="105"/>
      <c r="F11" s="105" t="s">
        <v>48</v>
      </c>
      <c r="G11" s="7"/>
      <c r="H11" s="105" t="s">
        <v>52</v>
      </c>
      <c r="I11" s="105"/>
      <c r="J11" s="7" t="s">
        <v>23</v>
      </c>
      <c r="K11" s="7"/>
      <c r="L11" s="7" t="s">
        <v>165</v>
      </c>
      <c r="M11" s="7"/>
      <c r="N11" s="105" t="s">
        <v>166</v>
      </c>
      <c r="O11" s="105"/>
      <c r="P11" s="105" t="s">
        <v>24</v>
      </c>
      <c r="Q11" s="8"/>
      <c r="R11" s="7" t="s">
        <v>22</v>
      </c>
      <c r="S11" s="7"/>
      <c r="T11" s="105" t="s">
        <v>7</v>
      </c>
      <c r="U11" s="6"/>
    </row>
    <row r="12" spans="1:21" ht="24" customHeight="1">
      <c r="A12" s="6"/>
      <c r="B12" s="105"/>
      <c r="C12" s="7"/>
      <c r="D12" s="106" t="s">
        <v>50</v>
      </c>
      <c r="E12" s="105"/>
      <c r="F12" s="106" t="s">
        <v>51</v>
      </c>
      <c r="G12" s="7"/>
      <c r="H12" s="106" t="s">
        <v>54</v>
      </c>
      <c r="I12" s="105"/>
      <c r="J12" s="106" t="s">
        <v>171</v>
      </c>
      <c r="K12" s="105"/>
      <c r="L12" s="9" t="s">
        <v>127</v>
      </c>
      <c r="M12" s="7"/>
      <c r="N12" s="106" t="s">
        <v>127</v>
      </c>
      <c r="O12" s="105"/>
      <c r="P12" s="106" t="s">
        <v>75</v>
      </c>
      <c r="Q12" s="8"/>
      <c r="R12" s="9" t="s">
        <v>37</v>
      </c>
      <c r="S12" s="7"/>
      <c r="T12" s="106" t="s">
        <v>77</v>
      </c>
      <c r="U12" s="6"/>
    </row>
    <row r="13" spans="1:21" ht="24" customHeight="1">
      <c r="A13" s="6"/>
      <c r="B13" s="6"/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</row>
    <row r="14" spans="1:21" ht="24" customHeight="1">
      <c r="A14" s="10" t="s">
        <v>122</v>
      </c>
      <c r="B14" s="6"/>
      <c r="C14" s="6"/>
      <c r="D14" s="11">
        <v>4451717832</v>
      </c>
      <c r="E14" s="11"/>
      <c r="F14" s="11">
        <v>5991136245</v>
      </c>
      <c r="G14" s="11"/>
      <c r="H14" s="11">
        <v>109956604</v>
      </c>
      <c r="I14" s="11"/>
      <c r="J14" s="12">
        <v>4092444</v>
      </c>
      <c r="K14" s="12"/>
      <c r="L14" s="12">
        <v>0</v>
      </c>
      <c r="M14" s="12"/>
      <c r="N14" s="12">
        <v>-113973204</v>
      </c>
      <c r="O14" s="12"/>
      <c r="P14" s="12">
        <v>-34324402</v>
      </c>
      <c r="Q14" s="11"/>
      <c r="R14" s="11">
        <v>-4560072</v>
      </c>
      <c r="S14" s="11"/>
      <c r="T14" s="11">
        <f>SUM(D14:R14)</f>
        <v>10404045447</v>
      </c>
      <c r="U14" s="6"/>
    </row>
    <row r="15" spans="1:21" ht="24" customHeight="1">
      <c r="A15" s="13" t="s">
        <v>172</v>
      </c>
      <c r="B15" s="6"/>
      <c r="C15" s="6"/>
      <c r="D15" s="11">
        <v>228796232</v>
      </c>
      <c r="E15" s="11"/>
      <c r="F15" s="11">
        <v>144141626</v>
      </c>
      <c r="G15" s="11"/>
      <c r="H15" s="11">
        <v>0</v>
      </c>
      <c r="I15" s="11"/>
      <c r="J15" s="11">
        <v>0</v>
      </c>
      <c r="K15" s="11"/>
      <c r="L15" s="11">
        <v>0</v>
      </c>
      <c r="M15" s="12"/>
      <c r="N15" s="11">
        <v>0</v>
      </c>
      <c r="O15" s="12"/>
      <c r="P15" s="11">
        <v>0</v>
      </c>
      <c r="Q15" s="11"/>
      <c r="R15" s="11">
        <v>0</v>
      </c>
      <c r="S15" s="11"/>
      <c r="T15" s="11">
        <f>SUM(D15:R15)</f>
        <v>372937858</v>
      </c>
      <c r="U15" s="6"/>
    </row>
    <row r="16" spans="1:21" ht="24" customHeight="1">
      <c r="A16" s="14" t="s">
        <v>155</v>
      </c>
      <c r="B16" s="15"/>
      <c r="C16" s="15"/>
      <c r="D16" s="16">
        <v>0</v>
      </c>
      <c r="E16" s="11"/>
      <c r="F16" s="16">
        <v>0</v>
      </c>
      <c r="G16" s="11"/>
      <c r="H16" s="16">
        <v>0</v>
      </c>
      <c r="I16" s="17"/>
      <c r="J16" s="16">
        <v>-130626017</v>
      </c>
      <c r="K16" s="11"/>
      <c r="L16" s="16">
        <v>0</v>
      </c>
      <c r="M16" s="12"/>
      <c r="N16" s="16">
        <v>0</v>
      </c>
      <c r="O16" s="12"/>
      <c r="P16" s="18">
        <v>0</v>
      </c>
      <c r="Q16" s="17"/>
      <c r="R16" s="18">
        <v>0</v>
      </c>
      <c r="S16" s="19"/>
      <c r="T16" s="18">
        <f>SUM(D16:R16)</f>
        <v>-130626017</v>
      </c>
    </row>
    <row r="17" spans="1:256" ht="24" customHeight="1">
      <c r="A17" s="14" t="s">
        <v>189</v>
      </c>
      <c r="B17" s="15"/>
      <c r="C17" s="15"/>
      <c r="D17" s="20">
        <v>0</v>
      </c>
      <c r="E17" s="11"/>
      <c r="F17" s="20">
        <v>0</v>
      </c>
      <c r="G17" s="11"/>
      <c r="H17" s="20">
        <v>0</v>
      </c>
      <c r="I17" s="17"/>
      <c r="J17" s="20">
        <v>0</v>
      </c>
      <c r="K17" s="11"/>
      <c r="L17" s="20">
        <v>0</v>
      </c>
      <c r="M17" s="12"/>
      <c r="N17" s="20">
        <v>309670</v>
      </c>
      <c r="O17" s="12"/>
      <c r="P17" s="21">
        <v>-13178138</v>
      </c>
      <c r="Q17" s="17"/>
      <c r="R17" s="21">
        <v>0</v>
      </c>
      <c r="S17" s="19"/>
      <c r="T17" s="21">
        <f>SUM(D17:R17)</f>
        <v>-12868468</v>
      </c>
    </row>
    <row r="18" spans="1:256" ht="24" customHeight="1">
      <c r="A18" s="14" t="s">
        <v>115</v>
      </c>
      <c r="D18" s="22">
        <f>SUM(D16:D17)</f>
        <v>0</v>
      </c>
      <c r="E18" s="11"/>
      <c r="F18" s="22">
        <f>SUM(F16:F17)</f>
        <v>0</v>
      </c>
      <c r="G18" s="19"/>
      <c r="H18" s="22">
        <f>SUM(H16:H17)</f>
        <v>0</v>
      </c>
      <c r="I18" s="11"/>
      <c r="J18" s="22">
        <f>SUM(J16:J17)</f>
        <v>-130626017</v>
      </c>
      <c r="K18" s="23"/>
      <c r="L18" s="22">
        <f>SUM(L16:L17)</f>
        <v>0</v>
      </c>
      <c r="M18" s="12"/>
      <c r="N18" s="22">
        <f>SUM(N16:N17)</f>
        <v>309670</v>
      </c>
      <c r="O18" s="12"/>
      <c r="P18" s="22">
        <f>SUM(P16:P17)</f>
        <v>-13178138</v>
      </c>
      <c r="Q18" s="11"/>
      <c r="R18" s="22">
        <f>SUM(R16:R17)</f>
        <v>0</v>
      </c>
      <c r="S18" s="19"/>
      <c r="T18" s="22">
        <f>SUM(T16:T17)</f>
        <v>-143494485</v>
      </c>
    </row>
    <row r="19" spans="1:256" ht="24" customHeight="1">
      <c r="A19" s="14" t="s">
        <v>214</v>
      </c>
      <c r="D19" s="24">
        <v>0</v>
      </c>
      <c r="E19" s="11"/>
      <c r="F19" s="24">
        <v>0</v>
      </c>
      <c r="G19" s="19"/>
      <c r="H19" s="24">
        <v>0</v>
      </c>
      <c r="I19" s="11"/>
      <c r="J19" s="24">
        <v>-3634122</v>
      </c>
      <c r="K19" s="23"/>
      <c r="L19" s="24">
        <v>0</v>
      </c>
      <c r="M19" s="12"/>
      <c r="N19" s="24">
        <v>0</v>
      </c>
      <c r="O19" s="12"/>
      <c r="P19" s="24">
        <v>3634122</v>
      </c>
      <c r="Q19" s="11"/>
      <c r="R19" s="24">
        <v>0</v>
      </c>
      <c r="S19" s="19"/>
      <c r="T19" s="24">
        <f>SUM(D19:R19)</f>
        <v>0</v>
      </c>
    </row>
    <row r="20" spans="1:256" ht="24" customHeight="1" thickBot="1">
      <c r="A20" s="25" t="s">
        <v>212</v>
      </c>
      <c r="B20" s="25"/>
      <c r="C20" s="6"/>
      <c r="D20" s="26">
        <f>SUM(D14:D15,D18,D19)</f>
        <v>4680514064</v>
      </c>
      <c r="E20" s="11"/>
      <c r="F20" s="26">
        <f>SUM(F14:F15,F18,F19)</f>
        <v>6135277871</v>
      </c>
      <c r="G20" s="11"/>
      <c r="H20" s="26">
        <f>SUM(H14:H15,H18,H19)</f>
        <v>109956604</v>
      </c>
      <c r="I20" s="11"/>
      <c r="J20" s="26">
        <f>SUM(J14:J15,J18,J19)</f>
        <v>-130167695</v>
      </c>
      <c r="K20" s="11"/>
      <c r="L20" s="26">
        <f>SUM(L14:L15,L18,L19)</f>
        <v>0</v>
      </c>
      <c r="M20" s="12"/>
      <c r="N20" s="26">
        <f>SUM(N14:N15,N18,N19)</f>
        <v>-113663534</v>
      </c>
      <c r="O20" s="12"/>
      <c r="P20" s="26">
        <f>SUM(P14:P15,P18,P19)</f>
        <v>-43868418</v>
      </c>
      <c r="Q20" s="11"/>
      <c r="R20" s="26">
        <f>SUM(R14:R15,R18,R19)</f>
        <v>-4560072</v>
      </c>
      <c r="S20" s="11"/>
      <c r="T20" s="26">
        <f>SUM(T14:T15,T18,T19)</f>
        <v>10633488820</v>
      </c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/>
      <c r="AG20" s="6"/>
      <c r="AH20" s="6"/>
      <c r="AI20" s="6"/>
      <c r="AJ20" s="6"/>
      <c r="AK20" s="6"/>
      <c r="AL20" s="6"/>
      <c r="AM20" s="6"/>
      <c r="AN20" s="6"/>
      <c r="AO20" s="6"/>
      <c r="AP20" s="6"/>
      <c r="AQ20" s="6"/>
      <c r="AR20" s="6"/>
      <c r="AS20" s="6"/>
      <c r="AT20" s="6"/>
      <c r="AU20" s="6"/>
      <c r="AV20" s="6"/>
      <c r="AW20" s="6"/>
      <c r="AX20" s="6"/>
      <c r="AY20" s="6"/>
      <c r="AZ20" s="6"/>
      <c r="BA20" s="6"/>
      <c r="BB20" s="6"/>
      <c r="BC20" s="6"/>
      <c r="BD20" s="6"/>
      <c r="BE20" s="6"/>
      <c r="BF20" s="6"/>
      <c r="BG20" s="6"/>
      <c r="BH20" s="6"/>
      <c r="BI20" s="6"/>
      <c r="BJ20" s="6"/>
      <c r="BK20" s="6"/>
      <c r="BL20" s="6"/>
      <c r="BM20" s="6"/>
      <c r="BN20" s="6"/>
      <c r="BO20" s="6"/>
      <c r="BP20" s="6"/>
      <c r="BQ20" s="6"/>
      <c r="BR20" s="6"/>
      <c r="BS20" s="6"/>
      <c r="BT20" s="6"/>
      <c r="BU20" s="6"/>
      <c r="BV20" s="6"/>
      <c r="BW20" s="6"/>
      <c r="BX20" s="6"/>
      <c r="BY20" s="6"/>
      <c r="BZ20" s="6"/>
      <c r="CA20" s="6"/>
      <c r="CB20" s="6"/>
      <c r="CC20" s="6"/>
      <c r="CD20" s="6"/>
      <c r="CE20" s="6"/>
      <c r="CF20" s="6"/>
      <c r="CG20" s="6"/>
      <c r="CH20" s="6"/>
      <c r="CI20" s="6"/>
      <c r="CJ20" s="6"/>
      <c r="CK20" s="6"/>
      <c r="CL20" s="6"/>
      <c r="CM20" s="6"/>
      <c r="CN20" s="6"/>
      <c r="CO20" s="6"/>
      <c r="CP20" s="6"/>
      <c r="CQ20" s="6"/>
      <c r="CR20" s="6"/>
      <c r="CS20" s="6"/>
      <c r="CT20" s="6"/>
      <c r="CU20" s="6"/>
      <c r="CV20" s="6"/>
      <c r="CW20" s="6"/>
      <c r="CX20" s="6"/>
      <c r="CY20" s="6"/>
      <c r="CZ20" s="6"/>
      <c r="DA20" s="6"/>
      <c r="DB20" s="6"/>
      <c r="DC20" s="6"/>
      <c r="DD20" s="6"/>
      <c r="DE20" s="6"/>
      <c r="DF20" s="6"/>
      <c r="DG20" s="6"/>
      <c r="DH20" s="6"/>
      <c r="DI20" s="6"/>
      <c r="DJ20" s="6"/>
      <c r="DK20" s="6"/>
      <c r="DL20" s="6"/>
      <c r="DM20" s="6"/>
      <c r="DN20" s="6"/>
      <c r="DO20" s="6"/>
      <c r="DP20" s="6"/>
      <c r="DQ20" s="6"/>
      <c r="DR20" s="6"/>
      <c r="DS20" s="6"/>
      <c r="DT20" s="6"/>
      <c r="DU20" s="6"/>
      <c r="DV20" s="6"/>
      <c r="DW20" s="6"/>
      <c r="DX20" s="6"/>
      <c r="DY20" s="6"/>
      <c r="DZ20" s="6"/>
      <c r="EA20" s="6"/>
      <c r="EB20" s="6"/>
      <c r="EC20" s="6"/>
      <c r="ED20" s="6"/>
      <c r="EE20" s="6"/>
      <c r="EF20" s="6"/>
      <c r="EG20" s="6"/>
      <c r="EH20" s="6"/>
      <c r="EI20" s="6"/>
      <c r="EJ20" s="6"/>
      <c r="EK20" s="6"/>
      <c r="EL20" s="6"/>
      <c r="EM20" s="6"/>
      <c r="EN20" s="6"/>
      <c r="EO20" s="6"/>
      <c r="EP20" s="6"/>
      <c r="EQ20" s="6"/>
      <c r="ER20" s="6"/>
      <c r="ES20" s="6"/>
      <c r="ET20" s="6"/>
      <c r="EU20" s="6"/>
      <c r="EV20" s="6"/>
      <c r="EW20" s="6"/>
      <c r="EX20" s="6"/>
      <c r="EY20" s="6"/>
      <c r="EZ20" s="6"/>
      <c r="FA20" s="6"/>
      <c r="FB20" s="6"/>
      <c r="FC20" s="6"/>
      <c r="FD20" s="6"/>
      <c r="FE20" s="6"/>
      <c r="FF20" s="6"/>
      <c r="FG20" s="6"/>
      <c r="FH20" s="6"/>
      <c r="FI20" s="6"/>
      <c r="FJ20" s="6"/>
      <c r="FK20" s="6"/>
      <c r="FL20" s="6"/>
      <c r="FM20" s="6"/>
      <c r="FN20" s="6"/>
      <c r="FO20" s="6"/>
      <c r="FP20" s="6"/>
      <c r="FQ20" s="6"/>
      <c r="FR20" s="6"/>
      <c r="FS20" s="6"/>
      <c r="FT20" s="6"/>
      <c r="FU20" s="6"/>
      <c r="FV20" s="6"/>
      <c r="FW20" s="6"/>
      <c r="FX20" s="6"/>
      <c r="FY20" s="6"/>
      <c r="FZ20" s="6"/>
      <c r="GA20" s="6"/>
      <c r="GB20" s="6"/>
      <c r="GC20" s="6"/>
      <c r="GD20" s="6"/>
      <c r="GE20" s="6"/>
      <c r="GF20" s="6"/>
      <c r="GG20" s="6"/>
      <c r="GH20" s="6"/>
      <c r="GI20" s="6"/>
      <c r="GJ20" s="6"/>
      <c r="GK20" s="6"/>
      <c r="GL20" s="6"/>
      <c r="GM20" s="6"/>
      <c r="GN20" s="6"/>
      <c r="GO20" s="6"/>
      <c r="GP20" s="6"/>
      <c r="GQ20" s="6"/>
      <c r="GR20" s="6"/>
      <c r="GS20" s="6"/>
      <c r="GT20" s="6"/>
      <c r="GU20" s="6"/>
      <c r="GV20" s="6"/>
      <c r="GW20" s="6"/>
      <c r="GX20" s="6"/>
      <c r="GY20" s="6"/>
      <c r="GZ20" s="6"/>
      <c r="HA20" s="6"/>
      <c r="HB20" s="6"/>
      <c r="HC20" s="6"/>
      <c r="HD20" s="6"/>
      <c r="HE20" s="6"/>
      <c r="HF20" s="6"/>
      <c r="HG20" s="6"/>
      <c r="HH20" s="6"/>
      <c r="HI20" s="6"/>
      <c r="HJ20" s="6"/>
      <c r="HK20" s="6"/>
      <c r="HL20" s="6"/>
      <c r="HM20" s="6"/>
      <c r="HN20" s="6"/>
      <c r="HO20" s="6"/>
      <c r="HP20" s="6"/>
      <c r="HQ20" s="6"/>
      <c r="HR20" s="6"/>
      <c r="HS20" s="6"/>
      <c r="HT20" s="6"/>
      <c r="HU20" s="6"/>
      <c r="HV20" s="6"/>
      <c r="HW20" s="6"/>
      <c r="HX20" s="6"/>
      <c r="HY20" s="6"/>
      <c r="HZ20" s="6"/>
      <c r="IA20" s="6"/>
      <c r="IB20" s="6"/>
      <c r="IC20" s="6"/>
      <c r="ID20" s="6"/>
      <c r="IE20" s="6"/>
      <c r="IF20" s="6"/>
      <c r="IG20" s="6"/>
      <c r="IH20" s="6"/>
      <c r="II20" s="6"/>
      <c r="IJ20" s="6"/>
      <c r="IK20" s="6"/>
      <c r="IL20" s="6"/>
      <c r="IM20" s="6"/>
      <c r="IN20" s="6"/>
      <c r="IO20" s="6"/>
      <c r="IP20" s="6"/>
      <c r="IQ20" s="6"/>
      <c r="IR20" s="6"/>
      <c r="IS20" s="6"/>
      <c r="IT20" s="6"/>
      <c r="IU20" s="6"/>
      <c r="IV20" s="6"/>
    </row>
    <row r="21" spans="1:256" ht="24" customHeight="1" thickTop="1">
      <c r="A21" s="25"/>
      <c r="B21" s="6"/>
      <c r="C21" s="6"/>
      <c r="D21" s="11"/>
      <c r="E21" s="11"/>
      <c r="F21" s="11"/>
      <c r="G21" s="11"/>
      <c r="H21" s="11"/>
      <c r="I21" s="11"/>
      <c r="J21" s="11"/>
      <c r="K21" s="11"/>
      <c r="L21" s="11"/>
      <c r="M21" s="12"/>
      <c r="N21" s="11"/>
      <c r="O21" s="12"/>
      <c r="P21" s="11"/>
      <c r="Q21" s="11"/>
      <c r="R21" s="11"/>
      <c r="S21" s="11"/>
      <c r="T21" s="11"/>
      <c r="U21" s="6"/>
    </row>
    <row r="22" spans="1:256" ht="24" customHeight="1">
      <c r="A22" s="10" t="s">
        <v>157</v>
      </c>
      <c r="B22" s="6"/>
      <c r="C22" s="6"/>
      <c r="D22" s="11">
        <v>4680674292</v>
      </c>
      <c r="E22" s="11"/>
      <c r="F22" s="11">
        <v>6135378815</v>
      </c>
      <c r="G22" s="11"/>
      <c r="H22" s="11">
        <v>113858924</v>
      </c>
      <c r="I22" s="11"/>
      <c r="J22" s="12">
        <v>-171602394</v>
      </c>
      <c r="K22" s="12"/>
      <c r="L22" s="12">
        <v>0</v>
      </c>
      <c r="M22" s="12"/>
      <c r="N22" s="12">
        <v>-266356030</v>
      </c>
      <c r="O22" s="12"/>
      <c r="P22" s="12">
        <v>-47966514</v>
      </c>
      <c r="Q22" s="11"/>
      <c r="R22" s="11">
        <v>-4560072</v>
      </c>
      <c r="S22" s="11"/>
      <c r="T22" s="11">
        <f>SUM(D22:R22)</f>
        <v>10439427021</v>
      </c>
      <c r="U22" s="6"/>
    </row>
    <row r="23" spans="1:256" ht="24" customHeight="1">
      <c r="A23" s="13" t="s">
        <v>161</v>
      </c>
      <c r="B23" s="6"/>
      <c r="C23" s="6"/>
      <c r="D23" s="11">
        <v>8103480</v>
      </c>
      <c r="E23" s="11"/>
      <c r="F23" s="11">
        <v>5105192</v>
      </c>
      <c r="G23" s="11"/>
      <c r="H23" s="11">
        <v>0</v>
      </c>
      <c r="I23" s="17"/>
      <c r="J23" s="12">
        <v>0</v>
      </c>
      <c r="K23" s="12"/>
      <c r="L23" s="12">
        <v>0</v>
      </c>
      <c r="M23" s="12"/>
      <c r="N23" s="12">
        <v>0</v>
      </c>
      <c r="O23" s="12"/>
      <c r="P23" s="11">
        <v>0</v>
      </c>
      <c r="Q23" s="11"/>
      <c r="R23" s="11">
        <v>0</v>
      </c>
      <c r="S23" s="11"/>
      <c r="T23" s="11">
        <f>SUM(D23:R23)</f>
        <v>13208672</v>
      </c>
      <c r="U23" s="6"/>
    </row>
    <row r="24" spans="1:256" ht="24" customHeight="1">
      <c r="A24" s="14" t="s">
        <v>85</v>
      </c>
      <c r="B24" s="15"/>
      <c r="C24" s="15"/>
      <c r="D24" s="16">
        <v>0</v>
      </c>
      <c r="E24" s="11"/>
      <c r="F24" s="16">
        <v>0</v>
      </c>
      <c r="G24" s="11"/>
      <c r="H24" s="16">
        <v>0</v>
      </c>
      <c r="I24" s="17"/>
      <c r="J24" s="16">
        <v>71950155</v>
      </c>
      <c r="K24" s="11"/>
      <c r="L24" s="16">
        <v>0</v>
      </c>
      <c r="M24" s="12"/>
      <c r="N24" s="16">
        <v>0</v>
      </c>
      <c r="O24" s="12"/>
      <c r="P24" s="18">
        <v>0</v>
      </c>
      <c r="Q24" s="17"/>
      <c r="R24" s="18">
        <v>0</v>
      </c>
      <c r="S24" s="19"/>
      <c r="T24" s="18">
        <f>SUM(D24:R24)</f>
        <v>71950155</v>
      </c>
    </row>
    <row r="25" spans="1:256" ht="24" customHeight="1">
      <c r="A25" s="14" t="s">
        <v>189</v>
      </c>
      <c r="B25" s="15"/>
      <c r="C25" s="15"/>
      <c r="D25" s="20">
        <v>0</v>
      </c>
      <c r="E25" s="11"/>
      <c r="F25" s="20">
        <v>0</v>
      </c>
      <c r="G25" s="11"/>
      <c r="H25" s="20">
        <v>0</v>
      </c>
      <c r="I25" s="17"/>
      <c r="J25" s="20">
        <v>0</v>
      </c>
      <c r="K25" s="11"/>
      <c r="L25" s="20">
        <v>-3450324</v>
      </c>
      <c r="M25" s="12"/>
      <c r="N25" s="20">
        <v>43174666</v>
      </c>
      <c r="O25" s="12"/>
      <c r="P25" s="21">
        <v>-91093</v>
      </c>
      <c r="Q25" s="17"/>
      <c r="R25" s="21">
        <v>0</v>
      </c>
      <c r="S25" s="19"/>
      <c r="T25" s="21">
        <f>SUM(D25:R25)</f>
        <v>39633249</v>
      </c>
    </row>
    <row r="26" spans="1:256" ht="24" customHeight="1">
      <c r="A26" s="14" t="s">
        <v>115</v>
      </c>
      <c r="D26" s="27">
        <f>SUM(D24:D25)</f>
        <v>0</v>
      </c>
      <c r="E26" s="11"/>
      <c r="F26" s="27">
        <f>SUM(F24:F25)</f>
        <v>0</v>
      </c>
      <c r="G26" s="19"/>
      <c r="H26" s="27">
        <f>SUM(H24:H25)</f>
        <v>0</v>
      </c>
      <c r="I26" s="11"/>
      <c r="J26" s="27">
        <f>SUM(J24:J25)</f>
        <v>71950155</v>
      </c>
      <c r="K26" s="23"/>
      <c r="L26" s="27">
        <f>SUM(L24:L25)</f>
        <v>-3450324</v>
      </c>
      <c r="M26" s="12"/>
      <c r="N26" s="27">
        <f>SUM(N24:N25)</f>
        <v>43174666</v>
      </c>
      <c r="O26" s="12"/>
      <c r="P26" s="27">
        <f>SUM(P24:P25)</f>
        <v>-91093</v>
      </c>
      <c r="Q26" s="11"/>
      <c r="R26" s="27">
        <f>SUM(R24:R25)</f>
        <v>0</v>
      </c>
      <c r="S26" s="19"/>
      <c r="T26" s="27">
        <f>SUM(T24:T25)</f>
        <v>111583404</v>
      </c>
    </row>
    <row r="27" spans="1:256" ht="24" customHeight="1" thickBot="1">
      <c r="A27" s="25" t="s">
        <v>213</v>
      </c>
      <c r="B27" s="25"/>
      <c r="C27" s="6"/>
      <c r="D27" s="26">
        <f>SUM(D22:D23,D26)</f>
        <v>4688777772</v>
      </c>
      <c r="E27" s="11"/>
      <c r="F27" s="26">
        <f>SUM(F22:F23,F26)</f>
        <v>6140484007</v>
      </c>
      <c r="G27" s="11"/>
      <c r="H27" s="26">
        <f>SUM(H22:H23,H26)</f>
        <v>113858924</v>
      </c>
      <c r="I27" s="11"/>
      <c r="J27" s="26">
        <f>SUM(J22:J23,J26)</f>
        <v>-99652239</v>
      </c>
      <c r="K27" s="11"/>
      <c r="L27" s="26">
        <f>SUM(L22:L23,L26)</f>
        <v>-3450324</v>
      </c>
      <c r="M27" s="12"/>
      <c r="N27" s="26">
        <f>SUM(N22:N23,N26)</f>
        <v>-223181364</v>
      </c>
      <c r="O27" s="12"/>
      <c r="P27" s="26">
        <f>SUM(P22:P23,P26)</f>
        <v>-48057607</v>
      </c>
      <c r="Q27" s="11"/>
      <c r="R27" s="26">
        <f>SUM(R22:R23,R26)</f>
        <v>-4560072</v>
      </c>
      <c r="S27" s="11"/>
      <c r="T27" s="26">
        <f>SUM(T22:T23,T26)</f>
        <v>10564219097</v>
      </c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6"/>
      <c r="AG27" s="6"/>
      <c r="AH27" s="6"/>
      <c r="AI27" s="6"/>
      <c r="AJ27" s="6"/>
      <c r="AK27" s="6"/>
      <c r="AL27" s="6"/>
      <c r="AM27" s="6"/>
      <c r="AN27" s="6"/>
      <c r="AO27" s="6"/>
      <c r="AP27" s="6"/>
      <c r="AQ27" s="6"/>
      <c r="AR27" s="6"/>
      <c r="AS27" s="6"/>
      <c r="AT27" s="6"/>
      <c r="AU27" s="6"/>
      <c r="AV27" s="6"/>
      <c r="AW27" s="6"/>
      <c r="AX27" s="6"/>
      <c r="AY27" s="6"/>
      <c r="AZ27" s="6"/>
      <c r="BA27" s="6"/>
      <c r="BB27" s="6"/>
      <c r="BC27" s="6"/>
      <c r="BD27" s="6"/>
      <c r="BE27" s="6"/>
      <c r="BF27" s="6"/>
      <c r="BG27" s="6"/>
      <c r="BH27" s="6"/>
      <c r="BI27" s="6"/>
      <c r="BJ27" s="6"/>
      <c r="BK27" s="6"/>
      <c r="BL27" s="6"/>
      <c r="BM27" s="6"/>
      <c r="BN27" s="6"/>
      <c r="BO27" s="6"/>
      <c r="BP27" s="6"/>
      <c r="BQ27" s="6"/>
      <c r="BR27" s="6"/>
      <c r="BS27" s="6"/>
      <c r="BT27" s="6"/>
      <c r="BU27" s="6"/>
      <c r="BV27" s="6"/>
      <c r="BW27" s="6"/>
      <c r="BX27" s="6"/>
      <c r="BY27" s="6"/>
      <c r="BZ27" s="6"/>
      <c r="CA27" s="6"/>
      <c r="CB27" s="6"/>
      <c r="CC27" s="6"/>
      <c r="CD27" s="6"/>
      <c r="CE27" s="6"/>
      <c r="CF27" s="6"/>
      <c r="CG27" s="6"/>
      <c r="CH27" s="6"/>
      <c r="CI27" s="6"/>
      <c r="CJ27" s="6"/>
      <c r="CK27" s="6"/>
      <c r="CL27" s="6"/>
      <c r="CM27" s="6"/>
      <c r="CN27" s="6"/>
      <c r="CO27" s="6"/>
      <c r="CP27" s="6"/>
      <c r="CQ27" s="6"/>
      <c r="CR27" s="6"/>
      <c r="CS27" s="6"/>
      <c r="CT27" s="6"/>
      <c r="CU27" s="6"/>
      <c r="CV27" s="6"/>
      <c r="CW27" s="6"/>
      <c r="CX27" s="6"/>
      <c r="CY27" s="6"/>
      <c r="CZ27" s="6"/>
      <c r="DA27" s="6"/>
      <c r="DB27" s="6"/>
      <c r="DC27" s="6"/>
      <c r="DD27" s="6"/>
      <c r="DE27" s="6"/>
      <c r="DF27" s="6"/>
      <c r="DG27" s="6"/>
      <c r="DH27" s="6"/>
      <c r="DI27" s="6"/>
      <c r="DJ27" s="6"/>
      <c r="DK27" s="6"/>
      <c r="DL27" s="6"/>
      <c r="DM27" s="6"/>
      <c r="DN27" s="6"/>
      <c r="DO27" s="6"/>
      <c r="DP27" s="6"/>
      <c r="DQ27" s="6"/>
      <c r="DR27" s="6"/>
      <c r="DS27" s="6"/>
      <c r="DT27" s="6"/>
      <c r="DU27" s="6"/>
      <c r="DV27" s="6"/>
      <c r="DW27" s="6"/>
      <c r="DX27" s="6"/>
      <c r="DY27" s="6"/>
      <c r="DZ27" s="6"/>
      <c r="EA27" s="6"/>
      <c r="EB27" s="6"/>
      <c r="EC27" s="6"/>
      <c r="ED27" s="6"/>
      <c r="EE27" s="6"/>
      <c r="EF27" s="6"/>
      <c r="EG27" s="6"/>
      <c r="EH27" s="6"/>
      <c r="EI27" s="6"/>
      <c r="EJ27" s="6"/>
      <c r="EK27" s="6"/>
      <c r="EL27" s="6"/>
      <c r="EM27" s="6"/>
      <c r="EN27" s="6"/>
      <c r="EO27" s="6"/>
      <c r="EP27" s="6"/>
      <c r="EQ27" s="6"/>
      <c r="ER27" s="6"/>
      <c r="ES27" s="6"/>
      <c r="ET27" s="6"/>
      <c r="EU27" s="6"/>
      <c r="EV27" s="6"/>
      <c r="EW27" s="6"/>
      <c r="EX27" s="6"/>
      <c r="EY27" s="6"/>
      <c r="EZ27" s="6"/>
      <c r="FA27" s="6"/>
      <c r="FB27" s="6"/>
      <c r="FC27" s="6"/>
      <c r="FD27" s="6"/>
      <c r="FE27" s="6"/>
      <c r="FF27" s="6"/>
      <c r="FG27" s="6"/>
      <c r="FH27" s="6"/>
      <c r="FI27" s="6"/>
      <c r="FJ27" s="6"/>
      <c r="FK27" s="6"/>
      <c r="FL27" s="6"/>
      <c r="FM27" s="6"/>
      <c r="FN27" s="6"/>
      <c r="FO27" s="6"/>
      <c r="FP27" s="6"/>
      <c r="FQ27" s="6"/>
      <c r="FR27" s="6"/>
      <c r="FS27" s="6"/>
      <c r="FT27" s="6"/>
      <c r="FU27" s="6"/>
      <c r="FV27" s="6"/>
      <c r="FW27" s="6"/>
      <c r="FX27" s="6"/>
      <c r="FY27" s="6"/>
      <c r="FZ27" s="6"/>
      <c r="GA27" s="6"/>
      <c r="GB27" s="6"/>
      <c r="GC27" s="6"/>
      <c r="GD27" s="6"/>
      <c r="GE27" s="6"/>
      <c r="GF27" s="6"/>
      <c r="GG27" s="6"/>
      <c r="GH27" s="6"/>
      <c r="GI27" s="6"/>
      <c r="GJ27" s="6"/>
      <c r="GK27" s="6"/>
      <c r="GL27" s="6"/>
      <c r="GM27" s="6"/>
      <c r="GN27" s="6"/>
      <c r="GO27" s="6"/>
      <c r="GP27" s="6"/>
      <c r="GQ27" s="6"/>
      <c r="GR27" s="6"/>
      <c r="GS27" s="6"/>
      <c r="GT27" s="6"/>
      <c r="GU27" s="6"/>
      <c r="GV27" s="6"/>
      <c r="GW27" s="6"/>
      <c r="GX27" s="6"/>
      <c r="GY27" s="6"/>
      <c r="GZ27" s="6"/>
      <c r="HA27" s="6"/>
      <c r="HB27" s="6"/>
      <c r="HC27" s="6"/>
      <c r="HD27" s="6"/>
      <c r="HE27" s="6"/>
      <c r="HF27" s="6"/>
      <c r="HG27" s="6"/>
      <c r="HH27" s="6"/>
      <c r="HI27" s="6"/>
      <c r="HJ27" s="6"/>
      <c r="HK27" s="6"/>
      <c r="HL27" s="6"/>
      <c r="HM27" s="6"/>
      <c r="HN27" s="6"/>
      <c r="HO27" s="6"/>
      <c r="HP27" s="6"/>
      <c r="HQ27" s="6"/>
      <c r="HR27" s="6"/>
      <c r="HS27" s="6"/>
      <c r="HT27" s="6"/>
      <c r="HU27" s="6"/>
      <c r="HV27" s="6"/>
      <c r="HW27" s="6"/>
      <c r="HX27" s="6"/>
      <c r="HY27" s="6"/>
      <c r="HZ27" s="6"/>
      <c r="IA27" s="6"/>
      <c r="IB27" s="6"/>
      <c r="IC27" s="6"/>
      <c r="ID27" s="6"/>
      <c r="IE27" s="6"/>
      <c r="IF27" s="6"/>
      <c r="IG27" s="6"/>
      <c r="IH27" s="6"/>
      <c r="II27" s="6"/>
      <c r="IJ27" s="6"/>
      <c r="IK27" s="6"/>
      <c r="IL27" s="6"/>
      <c r="IM27" s="6"/>
      <c r="IN27" s="6"/>
      <c r="IO27" s="6"/>
      <c r="IP27" s="6"/>
      <c r="IQ27" s="6"/>
      <c r="IR27" s="6"/>
      <c r="IS27" s="6"/>
      <c r="IT27" s="6"/>
      <c r="IU27" s="6"/>
      <c r="IV27" s="6"/>
    </row>
    <row r="28" spans="1:256" ht="24" customHeight="1" thickTop="1">
      <c r="A28" s="28"/>
      <c r="C28" s="29"/>
      <c r="D28" s="29"/>
      <c r="E28" s="29"/>
      <c r="F28" s="19"/>
      <c r="G28" s="29"/>
      <c r="H28" s="19"/>
      <c r="I28" s="29"/>
      <c r="J28" s="29"/>
      <c r="K28" s="29"/>
      <c r="L28" s="29"/>
      <c r="M28" s="29"/>
      <c r="N28" s="29"/>
      <c r="O28" s="29"/>
      <c r="P28" s="29"/>
      <c r="Q28" s="29"/>
      <c r="R28" s="29"/>
      <c r="S28" s="29"/>
      <c r="T28" s="112">
        <f>T27-BS!D75</f>
        <v>0</v>
      </c>
    </row>
    <row r="29" spans="1:256" ht="24" customHeight="1">
      <c r="A29" s="30" t="s">
        <v>2</v>
      </c>
      <c r="T29" s="31"/>
    </row>
  </sheetData>
  <mergeCells count="4">
    <mergeCell ref="D6:T6"/>
    <mergeCell ref="O8:P8"/>
    <mergeCell ref="H9:J9"/>
    <mergeCell ref="L7:P7"/>
  </mergeCells>
  <printOptions horizontalCentered="1"/>
  <pageMargins left="0.39370078740157483" right="0.39370078740157483" top="0.86614173228346458" bottom="0.19685039370078741" header="0.19685039370078741" footer="0.19685039370078741"/>
  <pageSetup paperSize="9" scale="62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X28"/>
  <sheetViews>
    <sheetView view="pageBreakPreview" topLeftCell="A13" zoomScale="70" zoomScaleNormal="70" zoomScaleSheetLayoutView="70" workbookViewId="0">
      <selection activeCell="G22" sqref="G22"/>
    </sheetView>
  </sheetViews>
  <sheetFormatPr defaultColWidth="9.33203125" defaultRowHeight="24" customHeight="1"/>
  <cols>
    <col min="1" max="1" width="38.44140625" style="1" customWidth="1"/>
    <col min="2" max="2" width="1.44140625" style="1" customWidth="1"/>
    <col min="3" max="3" width="4.33203125" style="1" customWidth="1"/>
    <col min="4" max="4" width="1.5546875" style="1" customWidth="1"/>
    <col min="5" max="5" width="19.5546875" style="1" customWidth="1"/>
    <col min="6" max="6" width="1.44140625" style="1" customWidth="1"/>
    <col min="7" max="7" width="19.5546875" style="1" customWidth="1"/>
    <col min="8" max="8" width="1.5546875" style="1" customWidth="1"/>
    <col min="9" max="9" width="19.5546875" style="1" customWidth="1"/>
    <col min="10" max="10" width="1.5546875" style="1" customWidth="1"/>
    <col min="11" max="11" width="19.5546875" style="1" customWidth="1"/>
    <col min="12" max="12" width="1.44140625" style="1" customWidth="1"/>
    <col min="13" max="13" width="24.6640625" style="1" customWidth="1"/>
    <col min="14" max="14" width="1.5546875" style="1" customWidth="1"/>
    <col min="15" max="15" width="20.6640625" style="1" customWidth="1"/>
    <col min="16" max="16" width="1.5546875" style="1" customWidth="1"/>
    <col min="17" max="17" width="19" style="1" customWidth="1"/>
    <col min="18" max="18" width="1.5546875" style="1" customWidth="1"/>
    <col min="19" max="19" width="15.33203125" style="1" bestFit="1" customWidth="1"/>
    <col min="20" max="20" width="9.33203125" style="1"/>
    <col min="21" max="21" width="14" style="1" bestFit="1" customWidth="1"/>
    <col min="22" max="22" width="9.33203125" style="1"/>
    <col min="23" max="23" width="12.44140625" style="1" bestFit="1" customWidth="1"/>
    <col min="24" max="24" width="9.33203125" style="1"/>
    <col min="25" max="25" width="12" style="1" bestFit="1" customWidth="1"/>
    <col min="26" max="26" width="9.33203125" style="1"/>
    <col min="27" max="28" width="12" style="1" bestFit="1" customWidth="1"/>
    <col min="29" max="30" width="14" style="1" bestFit="1" customWidth="1"/>
    <col min="31" max="31" width="9.33203125" style="1"/>
    <col min="32" max="32" width="14" style="1" bestFit="1" customWidth="1"/>
    <col min="33" max="16384" width="9.33203125" style="1"/>
  </cols>
  <sheetData>
    <row r="1" spans="1:24" ht="24" customHeight="1">
      <c r="Q1" s="2" t="s">
        <v>30</v>
      </c>
    </row>
    <row r="2" spans="1:24" ht="24" customHeight="1">
      <c r="A2" s="3" t="s">
        <v>109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</row>
    <row r="3" spans="1:24" ht="24" customHeight="1">
      <c r="A3" s="4" t="s">
        <v>89</v>
      </c>
      <c r="B3" s="4"/>
      <c r="C3" s="4"/>
      <c r="D3" s="4"/>
      <c r="E3" s="4"/>
      <c r="F3" s="4"/>
      <c r="G3" s="33"/>
      <c r="H3" s="4"/>
      <c r="I3" s="4"/>
      <c r="J3" s="4"/>
      <c r="K3" s="4"/>
      <c r="L3" s="4"/>
      <c r="M3" s="4"/>
      <c r="N3" s="4"/>
      <c r="O3" s="4"/>
      <c r="P3" s="4"/>
      <c r="Q3" s="4"/>
      <c r="R3" s="4"/>
    </row>
    <row r="4" spans="1:24" ht="24" customHeight="1">
      <c r="A4" s="3" t="s">
        <v>211</v>
      </c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34"/>
      <c r="X4" s="34"/>
    </row>
    <row r="5" spans="1:24" ht="24" customHeight="1">
      <c r="Q5" s="5" t="s">
        <v>84</v>
      </c>
    </row>
    <row r="6" spans="1:24" ht="24" customHeight="1">
      <c r="A6" s="6"/>
      <c r="B6" s="6"/>
      <c r="E6" s="116" t="s">
        <v>10</v>
      </c>
      <c r="F6" s="116"/>
      <c r="G6" s="116"/>
      <c r="H6" s="116"/>
      <c r="I6" s="116"/>
      <c r="J6" s="116"/>
      <c r="K6" s="116"/>
      <c r="L6" s="116"/>
      <c r="M6" s="116"/>
      <c r="N6" s="116"/>
      <c r="O6" s="116"/>
      <c r="P6" s="116"/>
      <c r="Q6" s="116"/>
    </row>
    <row r="7" spans="1:24" ht="24" customHeight="1">
      <c r="A7" s="6"/>
      <c r="B7" s="6"/>
      <c r="C7" s="7"/>
      <c r="D7" s="7"/>
      <c r="F7" s="105"/>
      <c r="J7" s="105"/>
      <c r="M7" s="119" t="s">
        <v>108</v>
      </c>
      <c r="N7" s="119"/>
      <c r="O7" s="119"/>
      <c r="P7" s="8"/>
      <c r="Q7" s="8"/>
      <c r="R7" s="6"/>
    </row>
    <row r="8" spans="1:24" ht="24" customHeight="1">
      <c r="A8" s="6"/>
      <c r="B8" s="6"/>
      <c r="C8" s="7"/>
      <c r="D8" s="7"/>
      <c r="E8" s="105"/>
      <c r="F8" s="7"/>
      <c r="G8" s="7"/>
      <c r="H8" s="7"/>
      <c r="I8" s="105"/>
      <c r="J8" s="105"/>
      <c r="K8" s="7"/>
      <c r="L8" s="7"/>
      <c r="M8" s="105" t="s">
        <v>163</v>
      </c>
      <c r="N8" s="7"/>
      <c r="O8" s="105" t="s">
        <v>174</v>
      </c>
      <c r="P8" s="8"/>
      <c r="Q8" s="7"/>
      <c r="R8" s="6"/>
    </row>
    <row r="9" spans="1:24" ht="24" customHeight="1">
      <c r="A9" s="6"/>
      <c r="B9" s="6"/>
      <c r="C9" s="7"/>
      <c r="D9" s="7"/>
      <c r="E9" s="105"/>
      <c r="F9" s="7"/>
      <c r="G9" s="7"/>
      <c r="H9" s="7"/>
      <c r="I9" s="118" t="s">
        <v>86</v>
      </c>
      <c r="J9" s="118"/>
      <c r="K9" s="118"/>
      <c r="L9" s="105"/>
      <c r="M9" s="105" t="s">
        <v>162</v>
      </c>
      <c r="N9" s="7"/>
      <c r="O9" s="105" t="s">
        <v>167</v>
      </c>
      <c r="P9" s="8"/>
      <c r="Q9" s="7"/>
      <c r="R9" s="6"/>
    </row>
    <row r="10" spans="1:24" ht="24" customHeight="1">
      <c r="A10" s="6"/>
      <c r="B10" s="6"/>
      <c r="C10" s="7"/>
      <c r="D10" s="7"/>
      <c r="E10" s="105"/>
      <c r="F10" s="7"/>
      <c r="G10" s="7"/>
      <c r="I10" s="105" t="s">
        <v>90</v>
      </c>
      <c r="J10" s="105"/>
      <c r="K10" s="7"/>
      <c r="L10" s="7"/>
      <c r="M10" s="105" t="s">
        <v>164</v>
      </c>
      <c r="N10" s="7"/>
      <c r="O10" s="105" t="s">
        <v>168</v>
      </c>
      <c r="P10" s="35"/>
      <c r="Q10" s="7"/>
      <c r="R10" s="6"/>
    </row>
    <row r="11" spans="1:24" ht="24" customHeight="1">
      <c r="A11" s="6"/>
      <c r="B11" s="6"/>
      <c r="C11" s="7"/>
      <c r="D11" s="7"/>
      <c r="E11" s="105" t="s">
        <v>47</v>
      </c>
      <c r="F11" s="7"/>
      <c r="G11" s="105"/>
      <c r="H11" s="7"/>
      <c r="I11" s="105" t="s">
        <v>52</v>
      </c>
      <c r="J11" s="105"/>
      <c r="K11" s="105"/>
      <c r="L11" s="105"/>
      <c r="M11" s="7" t="s">
        <v>165</v>
      </c>
      <c r="N11" s="7"/>
      <c r="O11" s="105" t="s">
        <v>166</v>
      </c>
      <c r="P11" s="35"/>
      <c r="Q11" s="105" t="s">
        <v>7</v>
      </c>
      <c r="R11" s="6"/>
    </row>
    <row r="12" spans="1:24" ht="24" customHeight="1">
      <c r="A12" s="6"/>
      <c r="B12" s="6"/>
      <c r="C12" s="7"/>
      <c r="D12" s="13"/>
      <c r="E12" s="106" t="s">
        <v>50</v>
      </c>
      <c r="F12" s="36"/>
      <c r="G12" s="106" t="s">
        <v>9</v>
      </c>
      <c r="H12" s="7"/>
      <c r="I12" s="106" t="s">
        <v>54</v>
      </c>
      <c r="J12" s="8"/>
      <c r="K12" s="106" t="s">
        <v>23</v>
      </c>
      <c r="L12" s="105"/>
      <c r="M12" s="9" t="s">
        <v>127</v>
      </c>
      <c r="N12" s="7"/>
      <c r="O12" s="106" t="s">
        <v>127</v>
      </c>
      <c r="P12" s="8"/>
      <c r="Q12" s="106" t="s">
        <v>77</v>
      </c>
      <c r="R12" s="6"/>
    </row>
    <row r="13" spans="1:24" ht="24" customHeight="1">
      <c r="A13" s="6"/>
      <c r="B13" s="6"/>
      <c r="C13" s="7"/>
      <c r="D13" s="13"/>
      <c r="E13" s="105"/>
      <c r="F13" s="36"/>
      <c r="G13" s="105"/>
      <c r="H13" s="7"/>
      <c r="I13" s="105"/>
      <c r="J13" s="8"/>
      <c r="K13" s="105"/>
      <c r="L13" s="105"/>
      <c r="M13" s="105"/>
      <c r="N13" s="8"/>
      <c r="O13" s="105"/>
      <c r="P13" s="8"/>
      <c r="Q13" s="105"/>
      <c r="R13" s="6"/>
    </row>
    <row r="14" spans="1:24" ht="24" customHeight="1">
      <c r="A14" s="10" t="s">
        <v>122</v>
      </c>
      <c r="B14" s="6"/>
      <c r="C14" s="15"/>
      <c r="D14" s="15"/>
      <c r="E14" s="11">
        <v>4451717832</v>
      </c>
      <c r="F14" s="11"/>
      <c r="G14" s="11">
        <v>5991136245</v>
      </c>
      <c r="H14" s="11"/>
      <c r="I14" s="11">
        <v>109956604</v>
      </c>
      <c r="J14" s="17"/>
      <c r="K14" s="12">
        <v>31014935</v>
      </c>
      <c r="L14" s="12"/>
      <c r="M14" s="12">
        <v>0</v>
      </c>
      <c r="N14" s="12"/>
      <c r="O14" s="12">
        <v>-113973204</v>
      </c>
      <c r="P14" s="12"/>
      <c r="Q14" s="12">
        <f>SUM(E14:O14)</f>
        <v>10469852412</v>
      </c>
      <c r="R14" s="15"/>
    </row>
    <row r="15" spans="1:24" ht="24" customHeight="1">
      <c r="A15" s="13" t="s">
        <v>172</v>
      </c>
      <c r="B15" s="6"/>
      <c r="C15" s="15"/>
      <c r="D15" s="15"/>
      <c r="E15" s="11">
        <v>228796232</v>
      </c>
      <c r="F15" s="11"/>
      <c r="G15" s="11">
        <v>144141626</v>
      </c>
      <c r="H15" s="11"/>
      <c r="I15" s="11">
        <v>0</v>
      </c>
      <c r="J15" s="17"/>
      <c r="K15" s="12">
        <v>0</v>
      </c>
      <c r="L15" s="12"/>
      <c r="M15" s="12">
        <v>0</v>
      </c>
      <c r="N15" s="12"/>
      <c r="O15" s="12">
        <v>0</v>
      </c>
      <c r="P15" s="12"/>
      <c r="Q15" s="12">
        <f>SUM(E15:O15)</f>
        <v>372937858</v>
      </c>
      <c r="R15" s="15"/>
    </row>
    <row r="16" spans="1:24" ht="24" customHeight="1">
      <c r="A16" s="14" t="s">
        <v>85</v>
      </c>
      <c r="B16" s="6"/>
      <c r="C16" s="15"/>
      <c r="D16" s="15"/>
      <c r="E16" s="16">
        <v>0</v>
      </c>
      <c r="F16" s="11"/>
      <c r="G16" s="16">
        <v>0</v>
      </c>
      <c r="H16" s="11"/>
      <c r="I16" s="16">
        <v>0</v>
      </c>
      <c r="J16" s="17"/>
      <c r="K16" s="16">
        <f>'PL&amp;CF'!J92</f>
        <v>17690922</v>
      </c>
      <c r="L16" s="11"/>
      <c r="M16" s="16">
        <v>0</v>
      </c>
      <c r="N16" s="12"/>
      <c r="O16" s="16">
        <v>0</v>
      </c>
      <c r="P16" s="12"/>
      <c r="Q16" s="18">
        <f>SUM(E16:O16)</f>
        <v>17690922</v>
      </c>
      <c r="R16" s="15"/>
    </row>
    <row r="17" spans="1:19" ht="24" customHeight="1">
      <c r="A17" s="14" t="s">
        <v>190</v>
      </c>
      <c r="B17" s="6"/>
      <c r="C17" s="15"/>
      <c r="D17" s="15"/>
      <c r="E17" s="20">
        <v>0</v>
      </c>
      <c r="F17" s="11"/>
      <c r="G17" s="20">
        <v>0</v>
      </c>
      <c r="H17" s="11"/>
      <c r="I17" s="20">
        <v>0</v>
      </c>
      <c r="J17" s="17"/>
      <c r="K17" s="20">
        <v>0</v>
      </c>
      <c r="L17" s="11"/>
      <c r="M17" s="20">
        <v>0</v>
      </c>
      <c r="N17" s="12"/>
      <c r="O17" s="20">
        <f>'PL&amp;CF'!J119</f>
        <v>309670</v>
      </c>
      <c r="P17" s="12"/>
      <c r="Q17" s="21">
        <f>SUM(E17:O17)</f>
        <v>309670</v>
      </c>
      <c r="R17" s="15"/>
    </row>
    <row r="18" spans="1:19" ht="24" customHeight="1">
      <c r="A18" s="14" t="s">
        <v>191</v>
      </c>
      <c r="B18" s="6"/>
      <c r="E18" s="27">
        <f>SUM(E16:E17)</f>
        <v>0</v>
      </c>
      <c r="F18" s="11"/>
      <c r="G18" s="27">
        <f>SUM(G16:G17)</f>
        <v>0</v>
      </c>
      <c r="H18" s="19"/>
      <c r="I18" s="27">
        <f>SUM(I16:I17)</f>
        <v>0</v>
      </c>
      <c r="J18" s="11"/>
      <c r="K18" s="27">
        <f>SUM(K16:K17)</f>
        <v>17690922</v>
      </c>
      <c r="L18" s="23"/>
      <c r="M18" s="27">
        <f>SUM(M16:M17)</f>
        <v>0</v>
      </c>
      <c r="N18" s="12"/>
      <c r="O18" s="27">
        <f>SUM(O16:O17)</f>
        <v>309670</v>
      </c>
      <c r="P18" s="12"/>
      <c r="Q18" s="27">
        <f>SUM(Q16:Q17)</f>
        <v>18000592</v>
      </c>
      <c r="R18" s="6"/>
    </row>
    <row r="19" spans="1:19" ht="24" customHeight="1" thickBot="1">
      <c r="A19" s="25" t="s">
        <v>212</v>
      </c>
      <c r="B19" s="30"/>
      <c r="C19" s="29"/>
      <c r="D19" s="29"/>
      <c r="E19" s="32">
        <f>SUM(E14,E15,E18:E18)</f>
        <v>4680514064</v>
      </c>
      <c r="F19" s="29"/>
      <c r="G19" s="32">
        <f>SUM(G14,G15,G18:G18)</f>
        <v>6135277871</v>
      </c>
      <c r="H19" s="29"/>
      <c r="I19" s="32">
        <f>SUM(I14,I15,I18:I18)</f>
        <v>109956604</v>
      </c>
      <c r="J19" s="29"/>
      <c r="K19" s="32">
        <f>SUM(K14,K15,K18:K18)</f>
        <v>48705857</v>
      </c>
      <c r="L19" s="29"/>
      <c r="M19" s="32">
        <f>SUM(M14,M15,M18:M18)</f>
        <v>0</v>
      </c>
      <c r="N19" s="29"/>
      <c r="O19" s="32">
        <f>SUM(O14,O15,O18:O18)</f>
        <v>-113663534</v>
      </c>
      <c r="P19" s="29"/>
      <c r="Q19" s="32">
        <f>SUM(Q14,Q15,Q18:Q18)</f>
        <v>10860790862</v>
      </c>
      <c r="R19" s="29"/>
      <c r="S19" s="31"/>
    </row>
    <row r="20" spans="1:19" ht="24" customHeight="1" thickTop="1">
      <c r="A20" s="35"/>
      <c r="B20" s="6"/>
      <c r="C20" s="15"/>
      <c r="D20" s="15"/>
      <c r="E20" s="17"/>
      <c r="F20" s="17"/>
      <c r="G20" s="17"/>
      <c r="H20" s="17"/>
      <c r="I20" s="17"/>
      <c r="J20" s="17"/>
      <c r="K20" s="12"/>
      <c r="L20" s="12"/>
      <c r="M20" s="12"/>
      <c r="N20" s="12"/>
      <c r="O20" s="12"/>
      <c r="P20" s="12"/>
      <c r="Q20" s="12"/>
      <c r="R20" s="15"/>
    </row>
    <row r="21" spans="1:19" ht="24" customHeight="1">
      <c r="A21" s="10" t="s">
        <v>157</v>
      </c>
      <c r="B21" s="6"/>
      <c r="C21" s="15"/>
      <c r="D21" s="15"/>
      <c r="E21" s="11">
        <v>4680674292</v>
      </c>
      <c r="F21" s="11"/>
      <c r="G21" s="11">
        <v>6135378815</v>
      </c>
      <c r="H21" s="11"/>
      <c r="I21" s="11">
        <v>113858924</v>
      </c>
      <c r="J21" s="17"/>
      <c r="K21" s="12">
        <v>107235376</v>
      </c>
      <c r="L21" s="12"/>
      <c r="M21" s="12">
        <v>0</v>
      </c>
      <c r="N21" s="12"/>
      <c r="O21" s="12">
        <v>-266356030</v>
      </c>
      <c r="P21" s="12"/>
      <c r="Q21" s="12">
        <f>SUM(E21:O21)</f>
        <v>10770791377</v>
      </c>
      <c r="R21" s="15"/>
    </row>
    <row r="22" spans="1:19" ht="24" customHeight="1">
      <c r="A22" s="13" t="s">
        <v>161</v>
      </c>
      <c r="B22" s="6"/>
      <c r="C22" s="15"/>
      <c r="D22" s="15"/>
      <c r="E22" s="11">
        <v>8103480</v>
      </c>
      <c r="F22" s="11"/>
      <c r="G22" s="11">
        <v>5105192</v>
      </c>
      <c r="H22" s="11"/>
      <c r="I22" s="11">
        <v>0</v>
      </c>
      <c r="J22" s="17"/>
      <c r="K22" s="12">
        <v>0</v>
      </c>
      <c r="L22" s="12"/>
      <c r="M22" s="12">
        <v>0</v>
      </c>
      <c r="N22" s="12"/>
      <c r="O22" s="12">
        <v>0</v>
      </c>
      <c r="P22" s="12"/>
      <c r="Q22" s="12">
        <f>SUM(E22:O22)</f>
        <v>13208672</v>
      </c>
      <c r="R22" s="15"/>
    </row>
    <row r="23" spans="1:19" ht="24" customHeight="1">
      <c r="A23" s="14" t="s">
        <v>85</v>
      </c>
      <c r="B23" s="6"/>
      <c r="C23" s="15"/>
      <c r="D23" s="15"/>
      <c r="E23" s="16">
        <v>0</v>
      </c>
      <c r="F23" s="11"/>
      <c r="G23" s="16">
        <v>0</v>
      </c>
      <c r="H23" s="11"/>
      <c r="I23" s="16">
        <v>0</v>
      </c>
      <c r="J23" s="17"/>
      <c r="K23" s="16">
        <v>37894899</v>
      </c>
      <c r="L23" s="11"/>
      <c r="M23" s="16">
        <v>0</v>
      </c>
      <c r="N23" s="12"/>
      <c r="O23" s="16">
        <v>0</v>
      </c>
      <c r="P23" s="12"/>
      <c r="Q23" s="18">
        <f>SUM(E23:O23)</f>
        <v>37894899</v>
      </c>
      <c r="R23" s="15"/>
    </row>
    <row r="24" spans="1:19" ht="24" customHeight="1">
      <c r="A24" s="14" t="s">
        <v>189</v>
      </c>
      <c r="B24" s="6"/>
      <c r="C24" s="15"/>
      <c r="D24" s="15"/>
      <c r="E24" s="20">
        <v>0</v>
      </c>
      <c r="F24" s="11"/>
      <c r="G24" s="20">
        <v>0</v>
      </c>
      <c r="H24" s="11"/>
      <c r="I24" s="20">
        <v>0</v>
      </c>
      <c r="J24" s="17"/>
      <c r="K24" s="20">
        <v>0</v>
      </c>
      <c r="L24" s="11"/>
      <c r="M24" s="39">
        <v>-3450324</v>
      </c>
      <c r="N24" s="38"/>
      <c r="O24" s="39">
        <v>43174666</v>
      </c>
      <c r="P24" s="12"/>
      <c r="Q24" s="21">
        <f>SUM(E24:O24)</f>
        <v>39724342</v>
      </c>
      <c r="R24" s="15"/>
    </row>
    <row r="25" spans="1:19" ht="24" customHeight="1">
      <c r="A25" s="14" t="s">
        <v>115</v>
      </c>
      <c r="B25" s="6"/>
      <c r="E25" s="27">
        <f>SUM(E23:E24)</f>
        <v>0</v>
      </c>
      <c r="F25" s="11"/>
      <c r="G25" s="27">
        <f>SUM(G23:G24)</f>
        <v>0</v>
      </c>
      <c r="H25" s="19"/>
      <c r="I25" s="27">
        <f>SUM(I23:I24)</f>
        <v>0</v>
      </c>
      <c r="J25" s="11"/>
      <c r="K25" s="27">
        <f>SUM(K23:K24)</f>
        <v>37894899</v>
      </c>
      <c r="L25" s="23"/>
      <c r="M25" s="27">
        <f>SUM(M23:M24)</f>
        <v>-3450324</v>
      </c>
      <c r="N25" s="12"/>
      <c r="O25" s="27">
        <f>SUM(O23:O24)</f>
        <v>43174666</v>
      </c>
      <c r="P25" s="12"/>
      <c r="Q25" s="27">
        <f>SUM(Q23:Q24)</f>
        <v>77619241</v>
      </c>
      <c r="R25" s="6"/>
    </row>
    <row r="26" spans="1:19" ht="24" customHeight="1" thickBot="1">
      <c r="A26" s="25" t="s">
        <v>213</v>
      </c>
      <c r="B26" s="30"/>
      <c r="C26" s="29"/>
      <c r="D26" s="29"/>
      <c r="E26" s="32">
        <f>SUM(E21,E22,E25:E25)</f>
        <v>4688777772</v>
      </c>
      <c r="F26" s="29"/>
      <c r="G26" s="32">
        <f>SUM(G21,G22,G25:G25)</f>
        <v>6140484007</v>
      </c>
      <c r="H26" s="29"/>
      <c r="I26" s="32">
        <f>SUM(I21,I22,I25:I25)</f>
        <v>113858924</v>
      </c>
      <c r="J26" s="29"/>
      <c r="K26" s="32">
        <f>SUM(K21,K22,K25:K25)</f>
        <v>145130275</v>
      </c>
      <c r="L26" s="29"/>
      <c r="M26" s="32">
        <f>SUM(M21,M22,M25:M25)</f>
        <v>-3450324</v>
      </c>
      <c r="N26" s="29"/>
      <c r="O26" s="32">
        <f>SUM(O21,O22,O25:O25)</f>
        <v>-223181364</v>
      </c>
      <c r="P26" s="29"/>
      <c r="Q26" s="32">
        <f>SUM(Q21,Q22,Q25:Q25)</f>
        <v>10861619290</v>
      </c>
      <c r="R26" s="29"/>
      <c r="S26" s="31"/>
    </row>
    <row r="27" spans="1:19" ht="24" customHeight="1" thickTop="1">
      <c r="A27" s="37"/>
      <c r="B27" s="30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113">
        <f>Q26-BS!H75</f>
        <v>0</v>
      </c>
      <c r="R27" s="29"/>
    </row>
    <row r="28" spans="1:19" ht="24" customHeight="1">
      <c r="A28" s="30" t="s">
        <v>2</v>
      </c>
    </row>
  </sheetData>
  <mergeCells count="3">
    <mergeCell ref="E6:Q6"/>
    <mergeCell ref="I9:K9"/>
    <mergeCell ref="M7:O7"/>
  </mergeCells>
  <phoneticPr fontId="0" type="noConversion"/>
  <printOptions horizontalCentered="1"/>
  <pageMargins left="0.59055118110236227" right="0.59055118110236227" top="0.9055118110236221" bottom="0" header="0.19685039370078741" footer="0.19685039370078741"/>
  <pageSetup paperSize="9" scale="69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"/>
  <sheetViews>
    <sheetView workbookViewId="0"/>
  </sheetViews>
  <sheetFormatPr defaultRowHeight="13.2"/>
  <sheetData/>
  <phoneticPr fontId="0" type="noConversion"/>
  <pageMargins left="0.75" right="0.75" top="1" bottom="1" header="0.5" footer="0.5"/>
  <pageSetup paperSize="9" orientation="portrait" r:id="rId1"/>
  <headerFooter alignWithMargins="0">
    <oddHeader>&amp;A</oddHeader>
    <oddFooter>Page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787381c6-a71a-47e1-995e-85b855b62e99" xsi:nil="true"/>
    <lcf76f155ced4ddcb4097134ff3c332f xmlns="44b69b72-6ab1-414f-9bf9-b857d97eb7b8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เอกสาร" ma:contentTypeID="0x010100A97B0F84997DCF4C923DB57A4DA5B9BF" ma:contentTypeVersion="14" ma:contentTypeDescription="สร้างเอกสารใหม่" ma:contentTypeScope="" ma:versionID="32efae90a7f0477716a1dec802bbcb94">
  <xsd:schema xmlns:xsd="http://www.w3.org/2001/XMLSchema" xmlns:xs="http://www.w3.org/2001/XMLSchema" xmlns:p="http://schemas.microsoft.com/office/2006/metadata/properties" xmlns:ns2="44b69b72-6ab1-414f-9bf9-b857d97eb7b8" xmlns:ns3="787381c6-a71a-47e1-995e-85b855b62e99" targetNamespace="http://schemas.microsoft.com/office/2006/metadata/properties" ma:root="true" ma:fieldsID="a84732197b7e29dd3b5512eee2861cf9" ns2:_="" ns3:_="">
    <xsd:import namespace="44b69b72-6ab1-414f-9bf9-b857d97eb7b8"/>
    <xsd:import namespace="787381c6-a71a-47e1-995e-85b855b62e9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4b69b72-6ab1-414f-9bf9-b857d97eb7b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2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4" nillable="true" ma:taxonomy="true" ma:internalName="lcf76f155ced4ddcb4097134ff3c332f" ma:taxonomyFieldName="MediaServiceImageTags" ma:displayName="แท็กรูป" ma:readOnly="false" ma:fieldId="{5cf76f15-5ced-4ddc-b409-7134ff3c332f}" ma:taxonomyMulti="true" ma:sspId="33ef62f9-2e07-484b-bd79-00aec90129f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87381c6-a71a-47e1-995e-85b855b62e99" elementFormDefault="qualified">
    <xsd:import namespace="http://schemas.microsoft.com/office/2006/documentManagement/types"/>
    <xsd:import namespace="http://schemas.microsoft.com/office/infopath/2007/PartnerControls"/>
    <xsd:element name="TaxCatchAll" ma:index="15" nillable="true" ma:displayName="Taxonomy Catch All Column" ma:hidden="true" ma:list="{b33b4e14-2b1b-429b-8853-ed6438033c60}" ma:internalName="TaxCatchAll" ma:showField="CatchAllData" ma:web="787381c6-a71a-47e1-995e-85b855b62e9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0" nillable="true" ma:displayName="แชร์กับ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แชร์พร้อมกับรายละเอียด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ชนิดเนื้อหา"/>
        <xsd:element ref="dc:title" minOccurs="0" maxOccurs="1" ma:index="4" ma:displayName="ชื่อเรื่อง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178A1DE-4386-42B7-8CD1-601856437BA9}">
  <ds:schemaRefs>
    <ds:schemaRef ds:uri="http://schemas.microsoft.com/office/2006/documentManagement/types"/>
    <ds:schemaRef ds:uri="http://schemas.microsoft.com/office/2006/metadata/properties"/>
    <ds:schemaRef ds:uri="44b69b72-6ab1-414f-9bf9-b857d97eb7b8"/>
    <ds:schemaRef ds:uri="http://purl.org/dc/elements/1.1/"/>
    <ds:schemaRef ds:uri="787381c6-a71a-47e1-995e-85b855b62e99"/>
    <ds:schemaRef ds:uri="http://schemas.microsoft.com/office/infopath/2007/PartnerControls"/>
    <ds:schemaRef ds:uri="http://purl.org/dc/dcmitype/"/>
    <ds:schemaRef ds:uri="http://schemas.openxmlformats.org/package/2006/metadata/core-properties"/>
    <ds:schemaRef ds:uri="http://www.w3.org/XML/1998/namespace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63C9B1D0-0BE9-4BAA-B882-E77F94B9A3D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4b69b72-6ab1-414f-9bf9-b857d97eb7b8"/>
    <ds:schemaRef ds:uri="787381c6-a71a-47e1-995e-85b855b62e9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A83141E2-DE9C-498C-BCFA-F364AFA277C6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BS</vt:lpstr>
      <vt:lpstr>PL&amp;CF</vt:lpstr>
      <vt:lpstr>consolidated</vt:lpstr>
      <vt:lpstr>the company only</vt:lpstr>
      <vt:lpstr>BS!Print_Area</vt:lpstr>
      <vt:lpstr>consolidated!Print_Area</vt:lpstr>
      <vt:lpstr>'PL&amp;CF'!Print_Area</vt:lpstr>
      <vt:lpstr>'the company only'!Print_Area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COMPAQ PRESARIO 660 M 340</dc:creator>
  <cp:lastModifiedBy>Pongdhorn Kanokkulchai (XSpringCapital)</cp:lastModifiedBy>
  <cp:lastPrinted>2023-11-01T06:19:51Z</cp:lastPrinted>
  <dcterms:created xsi:type="dcterms:W3CDTF">1999-07-15T07:59:22Z</dcterms:created>
  <dcterms:modified xsi:type="dcterms:W3CDTF">2023-11-10T07:19:07Z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FileName">
    <vt:lpwstr/>
  </property>
  <property fmtid="{D5CDD505-2E9C-101B-9397-08002B2CF9AE}" pid="3" name="ContentTypeId">
    <vt:lpwstr>0x010100A97B0F84997DCF4C923DB57A4DA5B9BF</vt:lpwstr>
  </property>
  <property fmtid="{D5CDD505-2E9C-101B-9397-08002B2CF9AE}" pid="4" name="MediaServiceImageTags">
    <vt:lpwstr/>
  </property>
</Properties>
</file>